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workbookProtection workbookAlgorithmName="SHA-512" workbookHashValue="RZtmxtjyeWtu3+SjRn8wWc6FnzBh5j+HxVPcO6ZJY+fN/1IqY5Nq9aveyobVEraFqFcqRPpGEg/PFvEafbZRig==" workbookSaltValue="gtZNOW/NJ5CXZczCPiyagg==" workbookSpinCount="100000" lockStructure="1"/>
  <bookViews>
    <workbookView xWindow="0" yWindow="0" windowWidth="19200" windowHeight="6810"/>
  </bookViews>
  <sheets>
    <sheet name="ご説明（レス）" sheetId="4" r:id="rId1"/>
    <sheet name="法人情報・組織情報（レス）" sheetId="3" r:id="rId2"/>
    <sheet name="部署名義カード使用者情報（レス）" sheetId="17" r:id="rId3"/>
    <sheet name="タクシーチケット申込書（レス）" sheetId="14" r:id="rId4"/>
  </sheets>
  <externalReferences>
    <externalReference r:id="rId5"/>
  </externalReferences>
  <definedNames>
    <definedName name="_xlnm.Print_Area" localSheetId="0">'ご説明（レス）'!$A$1:$I$73</definedName>
    <definedName name="_xlnm.Print_Area" localSheetId="3">'タクシーチケット申込書（レス）'!$A$1:$H$35</definedName>
    <definedName name="_xlnm.Print_Area" localSheetId="2">'部署名義カード使用者情報（レス）'!$A$3:$BE$66</definedName>
    <definedName name="_xlnm.Print_Area" localSheetId="1">'法人情報・組織情報（レス）'!$A$1:$H$175</definedName>
    <definedName name="_xlnm.Print_Titles" localSheetId="2">'部署名義カード使用者情報（レス）'!$30:$31</definedName>
    <definedName name="_xlnm.Print_Titles" localSheetId="1">'法人情報・組織情報（レス）'!$1:$7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7" l="1"/>
  <c r="C24" i="17"/>
  <c r="C23" i="17"/>
  <c r="BF69" i="17"/>
  <c r="BF68" i="17"/>
  <c r="BF67" i="17"/>
  <c r="BJ66" i="17"/>
  <c r="T66" i="17" s="1"/>
  <c r="BI66" i="17"/>
  <c r="BH66" i="17"/>
  <c r="BG66" i="17"/>
  <c r="BF66" i="17"/>
  <c r="BE66" i="17"/>
  <c r="BD66" i="17"/>
  <c r="BC66" i="17"/>
  <c r="BB66" i="17"/>
  <c r="X66" i="17" s="1"/>
  <c r="U66" i="17" s="1"/>
  <c r="P66" i="17" s="1"/>
  <c r="AF66" i="17"/>
  <c r="AE66" i="17"/>
  <c r="AD66" i="17"/>
  <c r="AC66" i="17"/>
  <c r="AB66" i="17"/>
  <c r="AA66" i="17"/>
  <c r="Z66" i="17"/>
  <c r="AG66" i="17" s="1"/>
  <c r="Y66" i="17"/>
  <c r="V66" i="17"/>
  <c r="D66" i="17"/>
  <c r="BJ65" i="17"/>
  <c r="T65" i="17" s="1"/>
  <c r="BI65" i="17"/>
  <c r="BH65" i="17"/>
  <c r="BG65" i="17"/>
  <c r="BF65" i="17"/>
  <c r="BE65" i="17"/>
  <c r="BD65" i="17"/>
  <c r="BC65" i="17"/>
  <c r="BB65" i="17"/>
  <c r="X65" i="17" s="1"/>
  <c r="U65" i="17" s="1"/>
  <c r="P65" i="17" s="1"/>
  <c r="AF65" i="17"/>
  <c r="AE65" i="17"/>
  <c r="AD65" i="17"/>
  <c r="AC65" i="17"/>
  <c r="AB65" i="17"/>
  <c r="AA65" i="17"/>
  <c r="Z65" i="17"/>
  <c r="AG65" i="17" s="1"/>
  <c r="Y65" i="17"/>
  <c r="V65" i="17"/>
  <c r="D65" i="17"/>
  <c r="BJ64" i="17"/>
  <c r="T64" i="17" s="1"/>
  <c r="BI64" i="17"/>
  <c r="BH64" i="17"/>
  <c r="BG64" i="17"/>
  <c r="BF64" i="17"/>
  <c r="BE64" i="17"/>
  <c r="BD64" i="17"/>
  <c r="BC64" i="17"/>
  <c r="BB64" i="17"/>
  <c r="X64" i="17" s="1"/>
  <c r="U64" i="17" s="1"/>
  <c r="P64" i="17" s="1"/>
  <c r="AF64" i="17"/>
  <c r="AE64" i="17"/>
  <c r="AD64" i="17"/>
  <c r="AC64" i="17"/>
  <c r="AB64" i="17"/>
  <c r="AA64" i="17"/>
  <c r="Z64" i="17"/>
  <c r="AG64" i="17" s="1"/>
  <c r="Y64" i="17"/>
  <c r="V64" i="17"/>
  <c r="D64" i="17"/>
  <c r="BJ63" i="17"/>
  <c r="T63" i="17" s="1"/>
  <c r="BI63" i="17"/>
  <c r="BH63" i="17"/>
  <c r="BG63" i="17"/>
  <c r="BF63" i="17"/>
  <c r="BE63" i="17"/>
  <c r="BD63" i="17"/>
  <c r="BC63" i="17"/>
  <c r="BB63" i="17"/>
  <c r="X63" i="17" s="1"/>
  <c r="U63" i="17" s="1"/>
  <c r="P63" i="17" s="1"/>
  <c r="AF63" i="17"/>
  <c r="AE63" i="17"/>
  <c r="AD63" i="17"/>
  <c r="AC63" i="17"/>
  <c r="AB63" i="17"/>
  <c r="AA63" i="17"/>
  <c r="Z63" i="17"/>
  <c r="AG63" i="17" s="1"/>
  <c r="Y63" i="17"/>
  <c r="V63" i="17"/>
  <c r="D63" i="17"/>
  <c r="BJ62" i="17"/>
  <c r="T62" i="17" s="1"/>
  <c r="BI62" i="17"/>
  <c r="BH62" i="17"/>
  <c r="BG62" i="17"/>
  <c r="BF62" i="17"/>
  <c r="BE62" i="17"/>
  <c r="BD62" i="17"/>
  <c r="BC62" i="17"/>
  <c r="BB62" i="17"/>
  <c r="X62" i="17" s="1"/>
  <c r="U62" i="17" s="1"/>
  <c r="P62" i="17" s="1"/>
  <c r="AF62" i="17"/>
  <c r="AE62" i="17"/>
  <c r="AD62" i="17"/>
  <c r="AC62" i="17"/>
  <c r="AB62" i="17"/>
  <c r="AA62" i="17"/>
  <c r="Z62" i="17"/>
  <c r="AG62" i="17" s="1"/>
  <c r="Y62" i="17"/>
  <c r="V62" i="17"/>
  <c r="D62" i="17"/>
  <c r="BJ61" i="17"/>
  <c r="T61" i="17" s="1"/>
  <c r="BI61" i="17"/>
  <c r="BH61" i="17"/>
  <c r="BG61" i="17"/>
  <c r="BF61" i="17"/>
  <c r="BE61" i="17"/>
  <c r="BD61" i="17"/>
  <c r="BC61" i="17"/>
  <c r="BB61" i="17"/>
  <c r="X61" i="17" s="1"/>
  <c r="U61" i="17" s="1"/>
  <c r="P61" i="17" s="1"/>
  <c r="AF61" i="17"/>
  <c r="AE61" i="17"/>
  <c r="AD61" i="17"/>
  <c r="AC61" i="17"/>
  <c r="AB61" i="17"/>
  <c r="AA61" i="17"/>
  <c r="Z61" i="17"/>
  <c r="AG61" i="17" s="1"/>
  <c r="Y61" i="17"/>
  <c r="V61" i="17"/>
  <c r="D61" i="17"/>
  <c r="BJ60" i="17"/>
  <c r="T60" i="17" s="1"/>
  <c r="BI60" i="17"/>
  <c r="BH60" i="17"/>
  <c r="BG60" i="17"/>
  <c r="BF60" i="17"/>
  <c r="BE60" i="17"/>
  <c r="BD60" i="17"/>
  <c r="BC60" i="17"/>
  <c r="BB60" i="17"/>
  <c r="X60" i="17" s="1"/>
  <c r="U60" i="17" s="1"/>
  <c r="P60" i="17" s="1"/>
  <c r="AF60" i="17"/>
  <c r="AE60" i="17"/>
  <c r="AD60" i="17"/>
  <c r="AC60" i="17"/>
  <c r="AB60" i="17"/>
  <c r="AA60" i="17"/>
  <c r="Z60" i="17"/>
  <c r="AG60" i="17" s="1"/>
  <c r="Y60" i="17"/>
  <c r="V60" i="17"/>
  <c r="D60" i="17"/>
  <c r="BJ59" i="17"/>
  <c r="T59" i="17" s="1"/>
  <c r="BI59" i="17"/>
  <c r="BH59" i="17"/>
  <c r="BG59" i="17"/>
  <c r="BF59" i="17"/>
  <c r="BE59" i="17"/>
  <c r="BD59" i="17"/>
  <c r="BC59" i="17"/>
  <c r="BB59" i="17"/>
  <c r="X59" i="17" s="1"/>
  <c r="U59" i="17" s="1"/>
  <c r="P59" i="17" s="1"/>
  <c r="AF59" i="17"/>
  <c r="AE59" i="17"/>
  <c r="AD59" i="17"/>
  <c r="AC59" i="17"/>
  <c r="AB59" i="17"/>
  <c r="AA59" i="17"/>
  <c r="Z59" i="17"/>
  <c r="AG59" i="17" s="1"/>
  <c r="Y59" i="17"/>
  <c r="V59" i="17"/>
  <c r="D59" i="17"/>
  <c r="BJ58" i="17"/>
  <c r="T58" i="17" s="1"/>
  <c r="BI58" i="17"/>
  <c r="BH58" i="17"/>
  <c r="BG58" i="17"/>
  <c r="BF58" i="17"/>
  <c r="BE58" i="17"/>
  <c r="BD58" i="17"/>
  <c r="BC58" i="17"/>
  <c r="BB58" i="17"/>
  <c r="X58" i="17" s="1"/>
  <c r="U58" i="17" s="1"/>
  <c r="P58" i="17" s="1"/>
  <c r="AF58" i="17"/>
  <c r="AE58" i="17"/>
  <c r="AN58" i="17" s="1"/>
  <c r="AD58" i="17"/>
  <c r="AC58" i="17"/>
  <c r="AQ58" i="17" s="1"/>
  <c r="AB58" i="17"/>
  <c r="AA58" i="17"/>
  <c r="Y58" i="17"/>
  <c r="Z58" i="17" s="1"/>
  <c r="AG58" i="17" s="1"/>
  <c r="V58" i="17"/>
  <c r="D58" i="17"/>
  <c r="BJ57" i="17"/>
  <c r="T57" i="17" s="1"/>
  <c r="BI57" i="17"/>
  <c r="BH57" i="17"/>
  <c r="BG57" i="17"/>
  <c r="BF57" i="17"/>
  <c r="BE57" i="17"/>
  <c r="BD57" i="17"/>
  <c r="BC57" i="17"/>
  <c r="BB57" i="17"/>
  <c r="AQ57" i="17"/>
  <c r="AM57" i="17"/>
  <c r="AF57" i="17"/>
  <c r="AE57" i="17"/>
  <c r="AD57" i="17"/>
  <c r="AC57" i="17"/>
  <c r="AB57" i="17"/>
  <c r="AN57" i="17" s="1"/>
  <c r="AA57" i="17"/>
  <c r="Y57" i="17"/>
  <c r="Z57" i="17" s="1"/>
  <c r="AG57" i="17" s="1"/>
  <c r="X57" i="17"/>
  <c r="V57" i="17"/>
  <c r="U57" i="17"/>
  <c r="P57" i="17" s="1"/>
  <c r="D57" i="17"/>
  <c r="BJ56" i="17"/>
  <c r="T56" i="17" s="1"/>
  <c r="BI56" i="17"/>
  <c r="BH56" i="17"/>
  <c r="BG56" i="17"/>
  <c r="BF56" i="17"/>
  <c r="BE56" i="17"/>
  <c r="BD56" i="17"/>
  <c r="BC56" i="17"/>
  <c r="BB56" i="17"/>
  <c r="AQ56" i="17"/>
  <c r="AM56" i="17"/>
  <c r="AF56" i="17"/>
  <c r="AE56" i="17"/>
  <c r="AD56" i="17"/>
  <c r="AC56" i="17"/>
  <c r="AB56" i="17"/>
  <c r="AN56" i="17" s="1"/>
  <c r="AA56" i="17"/>
  <c r="Y56" i="17"/>
  <c r="Z56" i="17" s="1"/>
  <c r="AG56" i="17" s="1"/>
  <c r="X56" i="17"/>
  <c r="V56" i="17"/>
  <c r="U56" i="17"/>
  <c r="P56" i="17"/>
  <c r="D56" i="17"/>
  <c r="BJ55" i="17"/>
  <c r="T55" i="17" s="1"/>
  <c r="BI55" i="17"/>
  <c r="BH55" i="17"/>
  <c r="BG55" i="17"/>
  <c r="BF55" i="17"/>
  <c r="BE55" i="17"/>
  <c r="BD55" i="17"/>
  <c r="BC55" i="17"/>
  <c r="BB55" i="17"/>
  <c r="AQ55" i="17"/>
  <c r="AM55" i="17"/>
  <c r="AF55" i="17"/>
  <c r="AE55" i="17"/>
  <c r="AD55" i="17"/>
  <c r="AC55" i="17"/>
  <c r="AB55" i="17"/>
  <c r="AN55" i="17" s="1"/>
  <c r="AA55" i="17"/>
  <c r="Y55" i="17"/>
  <c r="Z55" i="17" s="1"/>
  <c r="AG55" i="17" s="1"/>
  <c r="X55" i="17"/>
  <c r="V55" i="17"/>
  <c r="U55" i="17"/>
  <c r="P55" i="17" s="1"/>
  <c r="D55" i="17"/>
  <c r="BJ54" i="17"/>
  <c r="T54" i="17" s="1"/>
  <c r="BI54" i="17"/>
  <c r="BH54" i="17"/>
  <c r="BG54" i="17"/>
  <c r="BF54" i="17"/>
  <c r="BE54" i="17"/>
  <c r="BD54" i="17"/>
  <c r="BC54" i="17"/>
  <c r="BB54" i="17"/>
  <c r="AQ54" i="17"/>
  <c r="AM54" i="17"/>
  <c r="AF54" i="17"/>
  <c r="AE54" i="17"/>
  <c r="AD54" i="17"/>
  <c r="AC54" i="17"/>
  <c r="AB54" i="17"/>
  <c r="AN54" i="17" s="1"/>
  <c r="AA54" i="17"/>
  <c r="Y54" i="17"/>
  <c r="Z54" i="17" s="1"/>
  <c r="AG54" i="17" s="1"/>
  <c r="X54" i="17"/>
  <c r="V54" i="17"/>
  <c r="U54" i="17"/>
  <c r="P54" i="17"/>
  <c r="D54" i="17"/>
  <c r="BJ53" i="17"/>
  <c r="T53" i="17" s="1"/>
  <c r="BI53" i="17"/>
  <c r="BH53" i="17"/>
  <c r="BG53" i="17"/>
  <c r="BF53" i="17"/>
  <c r="BE53" i="17"/>
  <c r="BD53" i="17"/>
  <c r="BC53" i="17"/>
  <c r="BB53" i="17"/>
  <c r="AQ53" i="17"/>
  <c r="AM53" i="17"/>
  <c r="AF53" i="17"/>
  <c r="AE53" i="17"/>
  <c r="AD53" i="17"/>
  <c r="AC53" i="17"/>
  <c r="AB53" i="17"/>
  <c r="AN53" i="17" s="1"/>
  <c r="AA53" i="17"/>
  <c r="Y53" i="17"/>
  <c r="Z53" i="17" s="1"/>
  <c r="AG53" i="17" s="1"/>
  <c r="X53" i="17"/>
  <c r="V53" i="17"/>
  <c r="U53" i="17"/>
  <c r="P53" i="17" s="1"/>
  <c r="D53" i="17"/>
  <c r="BJ52" i="17"/>
  <c r="T52" i="17" s="1"/>
  <c r="BI52" i="17"/>
  <c r="BH52" i="17"/>
  <c r="BG52" i="17"/>
  <c r="BF52" i="17"/>
  <c r="BE52" i="17"/>
  <c r="BD52" i="17"/>
  <c r="BC52" i="17"/>
  <c r="BB52" i="17"/>
  <c r="AQ52" i="17"/>
  <c r="AM52" i="17"/>
  <c r="AF52" i="17"/>
  <c r="AE52" i="17"/>
  <c r="AD52" i="17"/>
  <c r="AC52" i="17"/>
  <c r="AB52" i="17"/>
  <c r="AN52" i="17" s="1"/>
  <c r="AA52" i="17"/>
  <c r="Y52" i="17"/>
  <c r="Z52" i="17" s="1"/>
  <c r="AG52" i="17" s="1"/>
  <c r="X52" i="17"/>
  <c r="V52" i="17"/>
  <c r="U52" i="17"/>
  <c r="P52" i="17"/>
  <c r="D52" i="17"/>
  <c r="BJ51" i="17"/>
  <c r="T51" i="17" s="1"/>
  <c r="BI51" i="17"/>
  <c r="BH51" i="17"/>
  <c r="BG51" i="17"/>
  <c r="BF51" i="17"/>
  <c r="BE51" i="17"/>
  <c r="BD51" i="17"/>
  <c r="BC51" i="17"/>
  <c r="BB51" i="17"/>
  <c r="AQ51" i="17"/>
  <c r="AM51" i="17"/>
  <c r="AF51" i="17"/>
  <c r="AE51" i="17"/>
  <c r="AD51" i="17"/>
  <c r="AC51" i="17"/>
  <c r="AB51" i="17"/>
  <c r="AN51" i="17" s="1"/>
  <c r="AA51" i="17"/>
  <c r="Y51" i="17"/>
  <c r="Z51" i="17" s="1"/>
  <c r="AG51" i="17" s="1"/>
  <c r="X51" i="17"/>
  <c r="V51" i="17"/>
  <c r="U51" i="17"/>
  <c r="P51" i="17" s="1"/>
  <c r="D51" i="17"/>
  <c r="BJ50" i="17"/>
  <c r="T50" i="17" s="1"/>
  <c r="BI50" i="17"/>
  <c r="BH50" i="17"/>
  <c r="BG50" i="17"/>
  <c r="BF50" i="17"/>
  <c r="BE50" i="17"/>
  <c r="BD50" i="17"/>
  <c r="BC50" i="17"/>
  <c r="BB50" i="17"/>
  <c r="AQ50" i="17"/>
  <c r="AM50" i="17"/>
  <c r="AF50" i="17"/>
  <c r="AE50" i="17"/>
  <c r="AD50" i="17"/>
  <c r="AC50" i="17"/>
  <c r="AB50" i="17"/>
  <c r="AN50" i="17" s="1"/>
  <c r="AA50" i="17"/>
  <c r="Y50" i="17"/>
  <c r="Z50" i="17" s="1"/>
  <c r="AG50" i="17" s="1"/>
  <c r="X50" i="17"/>
  <c r="V50" i="17"/>
  <c r="U50" i="17"/>
  <c r="P50" i="17"/>
  <c r="D50" i="17"/>
  <c r="BJ49" i="17"/>
  <c r="T49" i="17" s="1"/>
  <c r="BI49" i="17"/>
  <c r="BH49" i="17"/>
  <c r="BG49" i="17"/>
  <c r="BF49" i="17"/>
  <c r="BE49" i="17"/>
  <c r="BD49" i="17"/>
  <c r="BC49" i="17"/>
  <c r="BB49" i="17"/>
  <c r="AQ49" i="17"/>
  <c r="AM49" i="17"/>
  <c r="AF49" i="17"/>
  <c r="AE49" i="17"/>
  <c r="AD49" i="17"/>
  <c r="AC49" i="17"/>
  <c r="AB49" i="17"/>
  <c r="AN49" i="17" s="1"/>
  <c r="AA49" i="17"/>
  <c r="Y49" i="17"/>
  <c r="Z49" i="17" s="1"/>
  <c r="AG49" i="17" s="1"/>
  <c r="X49" i="17"/>
  <c r="V49" i="17"/>
  <c r="U49" i="17"/>
  <c r="P49" i="17" s="1"/>
  <c r="D49" i="17"/>
  <c r="BJ48" i="17"/>
  <c r="T48" i="17" s="1"/>
  <c r="BI48" i="17"/>
  <c r="BH48" i="17"/>
  <c r="BG48" i="17"/>
  <c r="BF48" i="17"/>
  <c r="BE48" i="17"/>
  <c r="BD48" i="17"/>
  <c r="BC48" i="17"/>
  <c r="BB48" i="17"/>
  <c r="AQ48" i="17"/>
  <c r="AM48" i="17"/>
  <c r="AF48" i="17"/>
  <c r="AE48" i="17"/>
  <c r="AD48" i="17"/>
  <c r="AC48" i="17"/>
  <c r="AB48" i="17"/>
  <c r="AN48" i="17" s="1"/>
  <c r="AA48" i="17"/>
  <c r="Y48" i="17"/>
  <c r="Z48" i="17" s="1"/>
  <c r="AG48" i="17" s="1"/>
  <c r="X48" i="17"/>
  <c r="V48" i="17"/>
  <c r="U48" i="17"/>
  <c r="P48" i="17"/>
  <c r="D48" i="17"/>
  <c r="BJ47" i="17"/>
  <c r="T47" i="17" s="1"/>
  <c r="BI47" i="17"/>
  <c r="BH47" i="17"/>
  <c r="BG47" i="17"/>
  <c r="BF47" i="17"/>
  <c r="BE47" i="17"/>
  <c r="BD47" i="17"/>
  <c r="BC47" i="17"/>
  <c r="BB47" i="17"/>
  <c r="AQ47" i="17"/>
  <c r="AM47" i="17"/>
  <c r="AF47" i="17"/>
  <c r="AE47" i="17"/>
  <c r="AD47" i="17"/>
  <c r="AC47" i="17"/>
  <c r="AB47" i="17"/>
  <c r="AN47" i="17" s="1"/>
  <c r="AA47" i="17"/>
  <c r="Y47" i="17"/>
  <c r="Z47" i="17" s="1"/>
  <c r="AG47" i="17" s="1"/>
  <c r="X47" i="17"/>
  <c r="V47" i="17"/>
  <c r="U47" i="17"/>
  <c r="P47" i="17"/>
  <c r="D47" i="17"/>
  <c r="BJ46" i="17"/>
  <c r="T46" i="17" s="1"/>
  <c r="BI46" i="17"/>
  <c r="BH46" i="17"/>
  <c r="BG46" i="17"/>
  <c r="BF46" i="17"/>
  <c r="BE46" i="17"/>
  <c r="BD46" i="17"/>
  <c r="BC46" i="17"/>
  <c r="BB46" i="17"/>
  <c r="AQ46" i="17"/>
  <c r="AM46" i="17"/>
  <c r="AF46" i="17"/>
  <c r="AE46" i="17"/>
  <c r="AD46" i="17"/>
  <c r="AC46" i="17"/>
  <c r="AB46" i="17"/>
  <c r="AN46" i="17" s="1"/>
  <c r="AA46" i="17"/>
  <c r="Y46" i="17"/>
  <c r="Z46" i="17" s="1"/>
  <c r="AG46" i="17" s="1"/>
  <c r="X46" i="17"/>
  <c r="V46" i="17"/>
  <c r="U46" i="17"/>
  <c r="P46" i="17"/>
  <c r="D46" i="17"/>
  <c r="BJ45" i="17"/>
  <c r="T45" i="17" s="1"/>
  <c r="BI45" i="17"/>
  <c r="BH45" i="17"/>
  <c r="BG45" i="17"/>
  <c r="BF45" i="17"/>
  <c r="BE45" i="17"/>
  <c r="BD45" i="17"/>
  <c r="BC45" i="17"/>
  <c r="BB45" i="17"/>
  <c r="AQ45" i="17"/>
  <c r="AM45" i="17"/>
  <c r="AF45" i="17"/>
  <c r="AE45" i="17"/>
  <c r="AD45" i="17"/>
  <c r="AC45" i="17"/>
  <c r="AB45" i="17"/>
  <c r="AN45" i="17" s="1"/>
  <c r="AA45" i="17"/>
  <c r="Y45" i="17"/>
  <c r="Z45" i="17" s="1"/>
  <c r="AG45" i="17" s="1"/>
  <c r="X45" i="17"/>
  <c r="V45" i="17"/>
  <c r="U45" i="17"/>
  <c r="P45" i="17"/>
  <c r="D45" i="17"/>
  <c r="BJ44" i="17"/>
  <c r="T44" i="17" s="1"/>
  <c r="BI44" i="17"/>
  <c r="BH44" i="17"/>
  <c r="BG44" i="17"/>
  <c r="BF44" i="17"/>
  <c r="BE44" i="17"/>
  <c r="BD44" i="17"/>
  <c r="BC44" i="17"/>
  <c r="BB44" i="17"/>
  <c r="AQ44" i="17"/>
  <c r="AM44" i="17"/>
  <c r="AF44" i="17"/>
  <c r="AE44" i="17"/>
  <c r="AD44" i="17"/>
  <c r="AC44" i="17"/>
  <c r="AB44" i="17"/>
  <c r="AN44" i="17" s="1"/>
  <c r="AA44" i="17"/>
  <c r="Y44" i="17"/>
  <c r="Z44" i="17" s="1"/>
  <c r="AG44" i="17" s="1"/>
  <c r="X44" i="17"/>
  <c r="V44" i="17"/>
  <c r="U44" i="17"/>
  <c r="P44" i="17"/>
  <c r="D44" i="17"/>
  <c r="BJ43" i="17"/>
  <c r="BI43" i="17"/>
  <c r="BH43" i="17"/>
  <c r="BG43" i="17"/>
  <c r="BF43" i="17"/>
  <c r="BE43" i="17"/>
  <c r="BD43" i="17"/>
  <c r="BC43" i="17"/>
  <c r="BB43" i="17"/>
  <c r="AF43" i="17"/>
  <c r="AE43" i="17"/>
  <c r="AD43" i="17"/>
  <c r="Z43" i="17" s="1"/>
  <c r="AG43" i="17" s="1"/>
  <c r="AC43" i="17"/>
  <c r="AB43" i="17"/>
  <c r="AM43" i="17" s="1"/>
  <c r="AA43" i="17"/>
  <c r="Y43" i="17"/>
  <c r="X43" i="17"/>
  <c r="U43" i="17" s="1"/>
  <c r="P43" i="17" s="1"/>
  <c r="V43" i="17"/>
  <c r="T43" i="17"/>
  <c r="D43" i="17"/>
  <c r="BJ42" i="17"/>
  <c r="BI42" i="17"/>
  <c r="BH42" i="17"/>
  <c r="BG42" i="17"/>
  <c r="BF42" i="17"/>
  <c r="BE42" i="17"/>
  <c r="BD42" i="17"/>
  <c r="BC42" i="17"/>
  <c r="BB42" i="17"/>
  <c r="AF42" i="17"/>
  <c r="AE42" i="17"/>
  <c r="AD42" i="17"/>
  <c r="Z42" i="17" s="1"/>
  <c r="AG42" i="17" s="1"/>
  <c r="AC42" i="17"/>
  <c r="AQ42" i="17" s="1"/>
  <c r="AB42" i="17"/>
  <c r="AM42" i="17" s="1"/>
  <c r="AA42" i="17"/>
  <c r="AO42" i="17" s="1"/>
  <c r="Y42" i="17"/>
  <c r="X42" i="17"/>
  <c r="U42" i="17" s="1"/>
  <c r="P42" i="17" s="1"/>
  <c r="V42" i="17"/>
  <c r="T42" i="17"/>
  <c r="D42" i="17"/>
  <c r="BJ41" i="17"/>
  <c r="T41" i="17" s="1"/>
  <c r="BI41" i="17"/>
  <c r="BH41" i="17"/>
  <c r="BG41" i="17"/>
  <c r="BF41" i="17"/>
  <c r="BE41" i="17"/>
  <c r="BD41" i="17"/>
  <c r="BC41" i="17"/>
  <c r="BB41" i="17"/>
  <c r="X41" i="17" s="1"/>
  <c r="U41" i="17" s="1"/>
  <c r="P41" i="17" s="1"/>
  <c r="AF41" i="17"/>
  <c r="AE41" i="17"/>
  <c r="AD41" i="17"/>
  <c r="AC41" i="17"/>
  <c r="AQ41" i="17" s="1"/>
  <c r="AB41" i="17"/>
  <c r="AM41" i="17" s="1"/>
  <c r="AA41" i="17"/>
  <c r="AO41" i="17" s="1"/>
  <c r="Z41" i="17"/>
  <c r="AG41" i="17" s="1"/>
  <c r="Y41" i="17"/>
  <c r="V41" i="17"/>
  <c r="D41" i="17"/>
  <c r="BJ40" i="17"/>
  <c r="T40" i="17" s="1"/>
  <c r="BI40" i="17"/>
  <c r="BH40" i="17"/>
  <c r="BG40" i="17"/>
  <c r="BF40" i="17"/>
  <c r="BE40" i="17"/>
  <c r="BD40" i="17"/>
  <c r="BC40" i="17"/>
  <c r="BB40" i="17"/>
  <c r="X40" i="17" s="1"/>
  <c r="U40" i="17" s="1"/>
  <c r="P40" i="17" s="1"/>
  <c r="AF40" i="17"/>
  <c r="AE40" i="17"/>
  <c r="AD40" i="17"/>
  <c r="AC40" i="17"/>
  <c r="AQ40" i="17" s="1"/>
  <c r="AB40" i="17"/>
  <c r="AM40" i="17" s="1"/>
  <c r="AA40" i="17"/>
  <c r="AO40" i="17" s="1"/>
  <c r="Z40" i="17"/>
  <c r="AG40" i="17" s="1"/>
  <c r="Y40" i="17"/>
  <c r="V40" i="17"/>
  <c r="D40" i="17"/>
  <c r="BJ39" i="17"/>
  <c r="BI39" i="17"/>
  <c r="BH39" i="17"/>
  <c r="BG39" i="17"/>
  <c r="BF39" i="17"/>
  <c r="BE39" i="17"/>
  <c r="BD39" i="17"/>
  <c r="BC39" i="17"/>
  <c r="BB39" i="17"/>
  <c r="AF39" i="17"/>
  <c r="AE39" i="17"/>
  <c r="AD39" i="17"/>
  <c r="Z39" i="17" s="1"/>
  <c r="AG39" i="17" s="1"/>
  <c r="AC39" i="17"/>
  <c r="AQ39" i="17" s="1"/>
  <c r="AB39" i="17"/>
  <c r="AM39" i="17" s="1"/>
  <c r="AA39" i="17"/>
  <c r="AO39" i="17" s="1"/>
  <c r="Y39" i="17"/>
  <c r="X39" i="17"/>
  <c r="U39" i="17" s="1"/>
  <c r="P39" i="17" s="1"/>
  <c r="V39" i="17"/>
  <c r="T39" i="17"/>
  <c r="D39" i="17"/>
  <c r="BJ38" i="17"/>
  <c r="BI38" i="17"/>
  <c r="BH38" i="17"/>
  <c r="BG38" i="17"/>
  <c r="BF38" i="17"/>
  <c r="BE38" i="17"/>
  <c r="BD38" i="17"/>
  <c r="BC38" i="17"/>
  <c r="BB38" i="17"/>
  <c r="AF38" i="17"/>
  <c r="AE38" i="17"/>
  <c r="AD38" i="17"/>
  <c r="AC38" i="17"/>
  <c r="AQ38" i="17" s="1"/>
  <c r="AB38" i="17"/>
  <c r="AM38" i="17" s="1"/>
  <c r="AA38" i="17"/>
  <c r="AO38" i="17" s="1"/>
  <c r="Y38" i="17"/>
  <c r="X38" i="17"/>
  <c r="U38" i="17" s="1"/>
  <c r="P38" i="17" s="1"/>
  <c r="V38" i="17"/>
  <c r="T38" i="17"/>
  <c r="D38" i="17"/>
  <c r="BJ37" i="17"/>
  <c r="T37" i="17" s="1"/>
  <c r="BI37" i="17"/>
  <c r="BH37" i="17"/>
  <c r="BG37" i="17"/>
  <c r="BF37" i="17"/>
  <c r="BE37" i="17"/>
  <c r="BD37" i="17"/>
  <c r="BC37" i="17"/>
  <c r="BB37" i="17"/>
  <c r="X37" i="17" s="1"/>
  <c r="U37" i="17" s="1"/>
  <c r="P37" i="17" s="1"/>
  <c r="AF37" i="17"/>
  <c r="AE37" i="17"/>
  <c r="AD37" i="17"/>
  <c r="AC37" i="17"/>
  <c r="AQ37" i="17" s="1"/>
  <c r="AB37" i="17"/>
  <c r="AM37" i="17" s="1"/>
  <c r="AA37" i="17"/>
  <c r="AO37" i="17" s="1"/>
  <c r="Z37" i="17"/>
  <c r="AG37" i="17" s="1"/>
  <c r="Y37" i="17"/>
  <c r="V37" i="17"/>
  <c r="D37" i="17"/>
  <c r="BJ36" i="17"/>
  <c r="T36" i="17" s="1"/>
  <c r="BI36" i="17"/>
  <c r="BH36" i="17"/>
  <c r="BG36" i="17"/>
  <c r="BF36" i="17"/>
  <c r="BE36" i="17"/>
  <c r="BD36" i="17"/>
  <c r="BC36" i="17"/>
  <c r="BB36" i="17"/>
  <c r="X36" i="17" s="1"/>
  <c r="U36" i="17" s="1"/>
  <c r="P36" i="17" s="1"/>
  <c r="AF36" i="17"/>
  <c r="AE36" i="17"/>
  <c r="AD36" i="17"/>
  <c r="AC36" i="17"/>
  <c r="AQ36" i="17" s="1"/>
  <c r="AB36" i="17"/>
  <c r="AM36" i="17" s="1"/>
  <c r="AA36" i="17"/>
  <c r="AO36" i="17" s="1"/>
  <c r="Z36" i="17"/>
  <c r="AG36" i="17" s="1"/>
  <c r="Y36" i="17"/>
  <c r="V36" i="17"/>
  <c r="D36" i="17"/>
  <c r="BJ35" i="17"/>
  <c r="BI35" i="17"/>
  <c r="BH35" i="17"/>
  <c r="BG35" i="17"/>
  <c r="BF35" i="17"/>
  <c r="BE35" i="17"/>
  <c r="BD35" i="17"/>
  <c r="BC35" i="17"/>
  <c r="BB35" i="17"/>
  <c r="AF35" i="17"/>
  <c r="AE35" i="17"/>
  <c r="AD35" i="17"/>
  <c r="AC35" i="17"/>
  <c r="AQ35" i="17" s="1"/>
  <c r="AB35" i="17"/>
  <c r="AM35" i="17" s="1"/>
  <c r="AA35" i="17"/>
  <c r="AO35" i="17" s="1"/>
  <c r="Y35" i="17"/>
  <c r="X35" i="17"/>
  <c r="U35" i="17" s="1"/>
  <c r="P35" i="17" s="1"/>
  <c r="V35" i="17"/>
  <c r="T35" i="17"/>
  <c r="D35" i="17"/>
  <c r="BJ34" i="17"/>
  <c r="T34" i="17" s="1"/>
  <c r="BI34" i="17"/>
  <c r="BH34" i="17"/>
  <c r="BG34" i="17"/>
  <c r="BF34" i="17"/>
  <c r="BE34" i="17"/>
  <c r="BD34" i="17"/>
  <c r="BC34" i="17"/>
  <c r="BB34" i="17"/>
  <c r="X34" i="17" s="1"/>
  <c r="U34" i="17" s="1"/>
  <c r="P34" i="17" s="1"/>
  <c r="AF34" i="17"/>
  <c r="AE34" i="17"/>
  <c r="AD34" i="17"/>
  <c r="AC34" i="17"/>
  <c r="AQ34" i="17" s="1"/>
  <c r="AB34" i="17"/>
  <c r="AM34" i="17" s="1"/>
  <c r="AA34" i="17"/>
  <c r="AO34" i="17" s="1"/>
  <c r="Z34" i="17"/>
  <c r="AG34" i="17" s="1"/>
  <c r="Y34" i="17"/>
  <c r="V34" i="17"/>
  <c r="D34" i="17"/>
  <c r="BJ33" i="17"/>
  <c r="BI33" i="17"/>
  <c r="BH33" i="17"/>
  <c r="BG33" i="17"/>
  <c r="BF33" i="17"/>
  <c r="BE33" i="17"/>
  <c r="BD33" i="17"/>
  <c r="BC33" i="17"/>
  <c r="BB33" i="17"/>
  <c r="AF33" i="17"/>
  <c r="AE33" i="17"/>
  <c r="AD33" i="17"/>
  <c r="AC33" i="17"/>
  <c r="AQ33" i="17" s="1"/>
  <c r="AB33" i="17"/>
  <c r="AM33" i="17" s="1"/>
  <c r="AA33" i="17"/>
  <c r="AO33" i="17" s="1"/>
  <c r="Y33" i="17"/>
  <c r="X33" i="17"/>
  <c r="U33" i="17" s="1"/>
  <c r="P33" i="17" s="1"/>
  <c r="V33" i="17"/>
  <c r="T33" i="17"/>
  <c r="D33" i="17"/>
  <c r="BJ32" i="17"/>
  <c r="BI32" i="17"/>
  <c r="BH32" i="17"/>
  <c r="BG32" i="17"/>
  <c r="BF32" i="17"/>
  <c r="BE32" i="17"/>
  <c r="BD32" i="17"/>
  <c r="BC32" i="17"/>
  <c r="BB32" i="17"/>
  <c r="AF32" i="17"/>
  <c r="AE32" i="17"/>
  <c r="AD32" i="17"/>
  <c r="AC32" i="17"/>
  <c r="AQ32" i="17" s="1"/>
  <c r="AB32" i="17"/>
  <c r="AM32" i="17" s="1"/>
  <c r="AA32" i="17"/>
  <c r="AO32" i="17" s="1"/>
  <c r="Y32" i="17"/>
  <c r="X32" i="17"/>
  <c r="U32" i="17" s="1"/>
  <c r="P32" i="17" s="1"/>
  <c r="V32" i="17"/>
  <c r="T32" i="17"/>
  <c r="D32" i="17"/>
  <c r="BE31" i="17"/>
  <c r="BD31" i="17"/>
  <c r="BC31" i="17"/>
  <c r="BB31" i="17"/>
  <c r="AF31" i="17"/>
  <c r="AE31" i="17"/>
  <c r="AD31" i="17"/>
  <c r="AC31" i="17"/>
  <c r="AQ31" i="17" s="1"/>
  <c r="AB31" i="17"/>
  <c r="AN31" i="17" s="1"/>
  <c r="AA31" i="17"/>
  <c r="AP31" i="17" s="1"/>
  <c r="Y31" i="17"/>
  <c r="Z31" i="17" s="1"/>
  <c r="AG31" i="17" s="1"/>
  <c r="T31" i="17"/>
  <c r="L31" i="17"/>
  <c r="K31" i="17"/>
  <c r="M31" i="17" s="1"/>
  <c r="I31" i="17"/>
  <c r="H31" i="17"/>
  <c r="J31" i="17" s="1"/>
  <c r="F31" i="17"/>
  <c r="E31" i="17"/>
  <c r="G31" i="17" s="1"/>
  <c r="D31" i="17"/>
  <c r="L30" i="17"/>
  <c r="K30" i="17"/>
  <c r="M41" i="17" s="1"/>
  <c r="I30" i="17"/>
  <c r="H30" i="17"/>
  <c r="F30" i="17"/>
  <c r="E30" i="17"/>
  <c r="G66" i="17" s="1"/>
  <c r="O29" i="17"/>
  <c r="V31" i="17" s="1"/>
  <c r="Q24" i="17"/>
  <c r="BJ6" i="17"/>
  <c r="H20" i="17"/>
  <c r="B11" i="17"/>
  <c r="A4" i="17"/>
  <c r="AI34" i="17" l="1"/>
  <c r="AK34" i="17" s="1"/>
  <c r="AH34" i="17"/>
  <c r="AJ34" i="17" s="1"/>
  <c r="W34" i="17" s="1"/>
  <c r="AI37" i="17"/>
  <c r="AK37" i="17" s="1"/>
  <c r="AH37" i="17"/>
  <c r="AJ37" i="17" s="1"/>
  <c r="W37" i="17" s="1"/>
  <c r="AI39" i="17"/>
  <c r="AK39" i="17" s="1"/>
  <c r="AH39" i="17"/>
  <c r="AJ39" i="17" s="1"/>
  <c r="W39" i="17" s="1"/>
  <c r="AI41" i="17"/>
  <c r="AK41" i="17" s="1"/>
  <c r="AH41" i="17"/>
  <c r="AJ41" i="17" s="1"/>
  <c r="W41" i="17" s="1"/>
  <c r="AI42" i="17"/>
  <c r="AK42" i="17" s="1"/>
  <c r="AH42" i="17"/>
  <c r="AJ42" i="17" s="1"/>
  <c r="W42" i="17" s="1"/>
  <c r="AI43" i="17"/>
  <c r="AK43" i="17" s="1"/>
  <c r="AH43" i="17"/>
  <c r="AJ43" i="17" s="1"/>
  <c r="W43" i="17" s="1"/>
  <c r="AH44" i="17"/>
  <c r="AJ44" i="17" s="1"/>
  <c r="W44" i="17" s="1"/>
  <c r="AI44" i="17"/>
  <c r="AK44" i="17" s="1"/>
  <c r="AH45" i="17"/>
  <c r="AJ45" i="17" s="1"/>
  <c r="W45" i="17" s="1"/>
  <c r="AI45" i="17"/>
  <c r="AK45" i="17" s="1"/>
  <c r="AH46" i="17"/>
  <c r="AJ46" i="17" s="1"/>
  <c r="W46" i="17" s="1"/>
  <c r="AI46" i="17"/>
  <c r="AK46" i="17" s="1"/>
  <c r="AH47" i="17"/>
  <c r="AJ47" i="17" s="1"/>
  <c r="W47" i="17" s="1"/>
  <c r="AI47" i="17"/>
  <c r="AK47" i="17" s="1"/>
  <c r="AH48" i="17"/>
  <c r="AJ48" i="17" s="1"/>
  <c r="W48" i="17" s="1"/>
  <c r="AI48" i="17"/>
  <c r="AK48" i="17" s="1"/>
  <c r="AH55" i="17"/>
  <c r="AJ55" i="17" s="1"/>
  <c r="W55" i="17" s="1"/>
  <c r="AI55" i="17"/>
  <c r="AK55" i="17" s="1"/>
  <c r="AH56" i="17"/>
  <c r="AJ56" i="17" s="1"/>
  <c r="W56" i="17" s="1"/>
  <c r="AI56" i="17"/>
  <c r="AK56" i="17" s="1"/>
  <c r="AH31" i="17"/>
  <c r="AJ31" i="17" s="1"/>
  <c r="AI31" i="17"/>
  <c r="AK31" i="17" s="1"/>
  <c r="AI36" i="17"/>
  <c r="AK36" i="17" s="1"/>
  <c r="AH36" i="17"/>
  <c r="AJ36" i="17" s="1"/>
  <c r="W36" i="17" s="1"/>
  <c r="AI40" i="17"/>
  <c r="AK40" i="17" s="1"/>
  <c r="AH40" i="17"/>
  <c r="AJ40" i="17" s="1"/>
  <c r="W40" i="17" s="1"/>
  <c r="AH49" i="17"/>
  <c r="AJ49" i="17" s="1"/>
  <c r="W49" i="17" s="1"/>
  <c r="AI49" i="17"/>
  <c r="AK49" i="17" s="1"/>
  <c r="AH50" i="17"/>
  <c r="AJ50" i="17" s="1"/>
  <c r="W50" i="17" s="1"/>
  <c r="AI50" i="17"/>
  <c r="AK50" i="17" s="1"/>
  <c r="AH51" i="17"/>
  <c r="AJ51" i="17" s="1"/>
  <c r="W51" i="17" s="1"/>
  <c r="AI51" i="17"/>
  <c r="AK51" i="17" s="1"/>
  <c r="AH52" i="17"/>
  <c r="AJ52" i="17" s="1"/>
  <c r="W52" i="17" s="1"/>
  <c r="AI52" i="17"/>
  <c r="AK52" i="17" s="1"/>
  <c r="AH53" i="17"/>
  <c r="AJ53" i="17" s="1"/>
  <c r="W53" i="17" s="1"/>
  <c r="AI53" i="17"/>
  <c r="AK53" i="17" s="1"/>
  <c r="AH54" i="17"/>
  <c r="AJ54" i="17" s="1"/>
  <c r="W54" i="17" s="1"/>
  <c r="AI54" i="17"/>
  <c r="AK54" i="17" s="1"/>
  <c r="AH57" i="17"/>
  <c r="AJ57" i="17" s="1"/>
  <c r="W57" i="17" s="1"/>
  <c r="AI57" i="17"/>
  <c r="AK57" i="17" s="1"/>
  <c r="AI58" i="17"/>
  <c r="AK58" i="17" s="1"/>
  <c r="AH58" i="17"/>
  <c r="AJ58" i="17" s="1"/>
  <c r="W58" i="17" s="1"/>
  <c r="AM31" i="17"/>
  <c r="G32" i="17"/>
  <c r="Z32" i="17"/>
  <c r="AG32" i="17" s="1"/>
  <c r="AL32" i="17"/>
  <c r="M33" i="17"/>
  <c r="AL33" i="17"/>
  <c r="G34" i="17"/>
  <c r="M34" i="17"/>
  <c r="M35" i="17"/>
  <c r="Z35" i="17"/>
  <c r="AG35" i="17" s="1"/>
  <c r="AP35" i="17"/>
  <c r="M36" i="17"/>
  <c r="G37" i="17"/>
  <c r="M37" i="17"/>
  <c r="M38" i="17"/>
  <c r="Z38" i="17"/>
  <c r="AG38" i="17" s="1"/>
  <c r="AL38" i="17"/>
  <c r="G39" i="17"/>
  <c r="AN39" i="17"/>
  <c r="AP39" i="17"/>
  <c r="M40" i="17"/>
  <c r="AL40" i="17"/>
  <c r="AP40" i="17"/>
  <c r="G41" i="17"/>
  <c r="AN41" i="17"/>
  <c r="AL43" i="17"/>
  <c r="AQ43" i="17"/>
  <c r="G59" i="17"/>
  <c r="G60" i="17"/>
  <c r="G61" i="17"/>
  <c r="G62" i="17"/>
  <c r="G63" i="17"/>
  <c r="G64" i="17"/>
  <c r="G65" i="17"/>
  <c r="G58" i="17"/>
  <c r="G57" i="17"/>
  <c r="G56" i="17"/>
  <c r="G55" i="17"/>
  <c r="G54" i="17"/>
  <c r="G53" i="17"/>
  <c r="G52" i="17"/>
  <c r="G51" i="17"/>
  <c r="G50" i="17"/>
  <c r="G49" i="17"/>
  <c r="G48" i="17"/>
  <c r="G47" i="17"/>
  <c r="G46" i="17"/>
  <c r="G45" i="17"/>
  <c r="G44" i="17"/>
  <c r="J66" i="17"/>
  <c r="J65" i="17"/>
  <c r="J64" i="17"/>
  <c r="J63" i="17"/>
  <c r="J62" i="17"/>
  <c r="J61" i="17"/>
  <c r="J60" i="17"/>
  <c r="J59" i="17"/>
  <c r="M66" i="17"/>
  <c r="M65" i="17"/>
  <c r="M64" i="17"/>
  <c r="M63" i="17"/>
  <c r="M62" i="17"/>
  <c r="M61" i="17"/>
  <c r="M60" i="17"/>
  <c r="M59" i="17"/>
  <c r="M58" i="17"/>
  <c r="M57" i="17"/>
  <c r="M56" i="17"/>
  <c r="M55" i="17"/>
  <c r="M54" i="17"/>
  <c r="M53" i="17"/>
  <c r="M52" i="17"/>
  <c r="M51" i="17"/>
  <c r="M50" i="17"/>
  <c r="M49" i="17"/>
  <c r="M48" i="17"/>
  <c r="M47" i="17"/>
  <c r="M46" i="17"/>
  <c r="M45" i="17"/>
  <c r="M44" i="17"/>
  <c r="AO31" i="17"/>
  <c r="M32" i="17"/>
  <c r="AN32" i="17"/>
  <c r="AP32" i="17"/>
  <c r="G33" i="17"/>
  <c r="Z33" i="17"/>
  <c r="AG33" i="17" s="1"/>
  <c r="AN33" i="17"/>
  <c r="AP33" i="17"/>
  <c r="AL34" i="17"/>
  <c r="AN34" i="17"/>
  <c r="AP34" i="17"/>
  <c r="G35" i="17"/>
  <c r="AL35" i="17"/>
  <c r="AN35" i="17"/>
  <c r="G36" i="17"/>
  <c r="AL36" i="17"/>
  <c r="AN36" i="17"/>
  <c r="AP36" i="17"/>
  <c r="AL37" i="17"/>
  <c r="AN37" i="17"/>
  <c r="AP37" i="17"/>
  <c r="G38" i="17"/>
  <c r="AN38" i="17"/>
  <c r="AP38" i="17"/>
  <c r="M39" i="17"/>
  <c r="AL39" i="17"/>
  <c r="G40" i="17"/>
  <c r="AN40" i="17"/>
  <c r="AL41" i="17"/>
  <c r="AP41" i="17"/>
  <c r="G42" i="17"/>
  <c r="M42" i="17"/>
  <c r="AL42" i="17"/>
  <c r="AN42" i="17"/>
  <c r="AP42" i="17"/>
  <c r="G43" i="17"/>
  <c r="M43" i="17"/>
  <c r="AN43" i="17"/>
  <c r="AL31" i="17"/>
  <c r="J32" i="17"/>
  <c r="J33" i="17"/>
  <c r="J34" i="17"/>
  <c r="J35" i="17"/>
  <c r="J36" i="17"/>
  <c r="J37" i="17"/>
  <c r="J38" i="17"/>
  <c r="J39" i="17"/>
  <c r="J40" i="17"/>
  <c r="J41" i="17"/>
  <c r="J42" i="17"/>
  <c r="J43" i="17"/>
  <c r="AP43" i="17"/>
  <c r="AO43" i="17"/>
  <c r="J44" i="17"/>
  <c r="AP44" i="17"/>
  <c r="AL44" i="17"/>
  <c r="AO44" i="17"/>
  <c r="J45" i="17"/>
  <c r="AP45" i="17"/>
  <c r="AL45" i="17"/>
  <c r="AO45" i="17"/>
  <c r="J46" i="17"/>
  <c r="AP46" i="17"/>
  <c r="AL46" i="17"/>
  <c r="AO46" i="17"/>
  <c r="J47" i="17"/>
  <c r="AP47" i="17"/>
  <c r="AL47" i="17"/>
  <c r="AO47" i="17"/>
  <c r="J48" i="17"/>
  <c r="AP48" i="17"/>
  <c r="AL48" i="17"/>
  <c r="AO48" i="17"/>
  <c r="J49" i="17"/>
  <c r="AP49" i="17"/>
  <c r="AL49" i="17"/>
  <c r="AO49" i="17"/>
  <c r="J50" i="17"/>
  <c r="AP50" i="17"/>
  <c r="AL50" i="17"/>
  <c r="AO50" i="17"/>
  <c r="J51" i="17"/>
  <c r="AP51" i="17"/>
  <c r="AL51" i="17"/>
  <c r="AO51" i="17"/>
  <c r="J52" i="17"/>
  <c r="AP52" i="17"/>
  <c r="AL52" i="17"/>
  <c r="AO52" i="17"/>
  <c r="J53" i="17"/>
  <c r="AP53" i="17"/>
  <c r="AL53" i="17"/>
  <c r="AO53" i="17"/>
  <c r="J54" i="17"/>
  <c r="AP54" i="17"/>
  <c r="AL54" i="17"/>
  <c r="AO54" i="17"/>
  <c r="J55" i="17"/>
  <c r="AP55" i="17"/>
  <c r="AL55" i="17"/>
  <c r="AO55" i="17"/>
  <c r="J56" i="17"/>
  <c r="AP56" i="17"/>
  <c r="AL56" i="17"/>
  <c r="AO56" i="17"/>
  <c r="J57" i="17"/>
  <c r="AP57" i="17"/>
  <c r="AL57" i="17"/>
  <c r="AO57" i="17"/>
  <c r="J58" i="17"/>
  <c r="AO58" i="17"/>
  <c r="AP58" i="17"/>
  <c r="AL58" i="17"/>
  <c r="AI59" i="17"/>
  <c r="AK59" i="17" s="1"/>
  <c r="AH59" i="17"/>
  <c r="AJ59" i="17" s="1"/>
  <c r="W59" i="17" s="1"/>
  <c r="AM59" i="17"/>
  <c r="AP59" i="17"/>
  <c r="AL59" i="17"/>
  <c r="AN59" i="17"/>
  <c r="AI60" i="17"/>
  <c r="AK60" i="17" s="1"/>
  <c r="AH60" i="17"/>
  <c r="AJ60" i="17" s="1"/>
  <c r="W60" i="17" s="1"/>
  <c r="AM60" i="17"/>
  <c r="AP60" i="17"/>
  <c r="AL60" i="17"/>
  <c r="AN60" i="17"/>
  <c r="AI61" i="17"/>
  <c r="AK61" i="17" s="1"/>
  <c r="AH61" i="17"/>
  <c r="AJ61" i="17" s="1"/>
  <c r="W61" i="17" s="1"/>
  <c r="AM61" i="17"/>
  <c r="AP61" i="17"/>
  <c r="AL61" i="17"/>
  <c r="AN61" i="17"/>
  <c r="AI62" i="17"/>
  <c r="AK62" i="17" s="1"/>
  <c r="AH62" i="17"/>
  <c r="AJ62" i="17" s="1"/>
  <c r="W62" i="17" s="1"/>
  <c r="AM62" i="17"/>
  <c r="AP62" i="17"/>
  <c r="AL62" i="17"/>
  <c r="AN62" i="17"/>
  <c r="AI63" i="17"/>
  <c r="AK63" i="17" s="1"/>
  <c r="AH63" i="17"/>
  <c r="AJ63" i="17" s="1"/>
  <c r="W63" i="17" s="1"/>
  <c r="AM63" i="17"/>
  <c r="AP63" i="17"/>
  <c r="AL63" i="17"/>
  <c r="AN63" i="17"/>
  <c r="AI64" i="17"/>
  <c r="AK64" i="17" s="1"/>
  <c r="AH64" i="17"/>
  <c r="AJ64" i="17" s="1"/>
  <c r="W64" i="17" s="1"/>
  <c r="AM64" i="17"/>
  <c r="AP64" i="17"/>
  <c r="AL64" i="17"/>
  <c r="AN64" i="17"/>
  <c r="AI65" i="17"/>
  <c r="AK65" i="17" s="1"/>
  <c r="AH65" i="17"/>
  <c r="AJ65" i="17" s="1"/>
  <c r="W65" i="17" s="1"/>
  <c r="AM65" i="17"/>
  <c r="AP65" i="17"/>
  <c r="AL65" i="17"/>
  <c r="AN65" i="17"/>
  <c r="AI66" i="17"/>
  <c r="AK66" i="17" s="1"/>
  <c r="AH66" i="17"/>
  <c r="AJ66" i="17" s="1"/>
  <c r="W66" i="17" s="1"/>
  <c r="AM66" i="17"/>
  <c r="AP66" i="17"/>
  <c r="AL66" i="17"/>
  <c r="AN66" i="17"/>
  <c r="AM58" i="17"/>
  <c r="AO59" i="17"/>
  <c r="AQ59" i="17"/>
  <c r="AO60" i="17"/>
  <c r="AQ60" i="17"/>
  <c r="AO61" i="17"/>
  <c r="AQ61" i="17"/>
  <c r="AO62" i="17"/>
  <c r="AQ62" i="17"/>
  <c r="AO63" i="17"/>
  <c r="AQ63" i="17"/>
  <c r="AO64" i="17"/>
  <c r="AQ64" i="17"/>
  <c r="AO65" i="17"/>
  <c r="AQ65" i="17"/>
  <c r="AO66" i="17"/>
  <c r="AQ66" i="17"/>
  <c r="AI32" i="17" l="1"/>
  <c r="AK32" i="17" s="1"/>
  <c r="AH32" i="17"/>
  <c r="AJ32" i="17" s="1"/>
  <c r="W32" i="17" s="1"/>
  <c r="AI33" i="17"/>
  <c r="AK33" i="17" s="1"/>
  <c r="AH33" i="17"/>
  <c r="AJ33" i="17" s="1"/>
  <c r="W33" i="17" s="1"/>
  <c r="AI38" i="17"/>
  <c r="AK38" i="17" s="1"/>
  <c r="AH38" i="17"/>
  <c r="AJ38" i="17" s="1"/>
  <c r="W38" i="17" s="1"/>
  <c r="AI35" i="17"/>
  <c r="AK35" i="17" s="1"/>
  <c r="AH35" i="17"/>
  <c r="AJ35" i="17" s="1"/>
  <c r="W35" i="17" s="1"/>
  <c r="W31" i="17"/>
  <c r="U31" i="17" s="1"/>
  <c r="G10" i="3" l="1"/>
  <c r="D7" i="14" l="1"/>
  <c r="D8" i="14"/>
  <c r="D6" i="14" l="1"/>
  <c r="D6" i="3" l="1"/>
</calcChain>
</file>

<file path=xl/sharedStrings.xml><?xml version="1.0" encoding="utf-8"?>
<sst xmlns="http://schemas.openxmlformats.org/spreadsheetml/2006/main" count="766" uniqueCount="192">
  <si>
    <t>　　　　　</t>
    <phoneticPr fontId="2"/>
  </si>
  <si>
    <t>法人名</t>
    <rPh sb="0" eb="2">
      <t>ホウジン</t>
    </rPh>
    <rPh sb="2" eb="3">
      <t>メイ</t>
    </rPh>
    <phoneticPr fontId="2"/>
  </si>
  <si>
    <t>申請日</t>
    <rPh sb="0" eb="2">
      <t>シンセイ</t>
    </rPh>
    <rPh sb="2" eb="3">
      <t>ビ</t>
    </rPh>
    <phoneticPr fontId="2"/>
  </si>
  <si>
    <t>連絡担当者</t>
    <phoneticPr fontId="2"/>
  </si>
  <si>
    <t>№</t>
    <phoneticPr fontId="2"/>
  </si>
  <si>
    <t>組織コード</t>
    <rPh sb="0" eb="2">
      <t>ソシキ</t>
    </rPh>
    <phoneticPr fontId="2"/>
  </si>
  <si>
    <t>組織名</t>
    <rPh sb="0" eb="2">
      <t>ソシキ</t>
    </rPh>
    <rPh sb="2" eb="3">
      <t>メイ</t>
    </rPh>
    <phoneticPr fontId="2"/>
  </si>
  <si>
    <t>性別</t>
    <rPh sb="0" eb="2">
      <t>セイベツ</t>
    </rPh>
    <phoneticPr fontId="2"/>
  </si>
  <si>
    <t>（例）</t>
    <rPh sb="1" eb="2">
      <t>レイ</t>
    </rPh>
    <phoneticPr fontId="2"/>
  </si>
  <si>
    <t>0000000001</t>
    <phoneticPr fontId="2"/>
  </si>
  <si>
    <t>　　法人登録情報</t>
    <rPh sb="2" eb="4">
      <t>ホウジン</t>
    </rPh>
    <rPh sb="4" eb="6">
      <t>トウロク</t>
    </rPh>
    <rPh sb="6" eb="8">
      <t>ジョウホウ</t>
    </rPh>
    <phoneticPr fontId="2"/>
  </si>
  <si>
    <t>代表者</t>
    <rPh sb="0" eb="3">
      <t>ダイヒョウシャ</t>
    </rPh>
    <phoneticPr fontId="2"/>
  </si>
  <si>
    <t>生年月日（西暦）</t>
    <rPh sb="0" eb="2">
      <t>セイネン</t>
    </rPh>
    <rPh sb="2" eb="4">
      <t>ガッピ</t>
    </rPh>
    <rPh sb="5" eb="7">
      <t>セイレキ</t>
    </rPh>
    <phoneticPr fontId="2"/>
  </si>
  <si>
    <t>法人 連絡担当者</t>
    <rPh sb="0" eb="2">
      <t>ホウジン</t>
    </rPh>
    <rPh sb="3" eb="5">
      <t>レンラク</t>
    </rPh>
    <rPh sb="5" eb="8">
      <t>タントウシャ</t>
    </rPh>
    <phoneticPr fontId="2"/>
  </si>
  <si>
    <t>組織所在地</t>
    <rPh sb="0" eb="2">
      <t>ソシキ</t>
    </rPh>
    <rPh sb="2" eb="5">
      <t>ショザイチ</t>
    </rPh>
    <phoneticPr fontId="2"/>
  </si>
  <si>
    <t xml:space="preserve">組織 管理責任者
</t>
    <rPh sb="0" eb="2">
      <t>ソシキ</t>
    </rPh>
    <rPh sb="3" eb="5">
      <t>カンリ</t>
    </rPh>
    <rPh sb="5" eb="7">
      <t>セキニン</t>
    </rPh>
    <rPh sb="7" eb="8">
      <t>シャ</t>
    </rPh>
    <phoneticPr fontId="2"/>
  </si>
  <si>
    <t>組織 連絡担当者</t>
    <rPh sb="0" eb="2">
      <t>ソシキ</t>
    </rPh>
    <rPh sb="3" eb="5">
      <t>レンラク</t>
    </rPh>
    <rPh sb="5" eb="8">
      <t>タントウシャ</t>
    </rPh>
    <phoneticPr fontId="2"/>
  </si>
  <si>
    <t>　　組織登録情報 1</t>
    <phoneticPr fontId="2"/>
  </si>
  <si>
    <t>　　組織登録情報　2</t>
    <phoneticPr fontId="2"/>
  </si>
  <si>
    <t>　　組織登録情報　3</t>
    <phoneticPr fontId="2"/>
  </si>
  <si>
    <t>　　組織登録情報　4</t>
    <phoneticPr fontId="2"/>
  </si>
  <si>
    <t>　　組織登録情報　5</t>
    <phoneticPr fontId="2"/>
  </si>
  <si>
    <t>　　組織登録情報　6</t>
    <phoneticPr fontId="2"/>
  </si>
  <si>
    <t xml:space="preserve">
</t>
    <phoneticPr fontId="2"/>
  </si>
  <si>
    <t>●登録情報（ご申請者）</t>
    <rPh sb="1" eb="3">
      <t>トウロク</t>
    </rPh>
    <rPh sb="3" eb="5">
      <t>ジョウホウ</t>
    </rPh>
    <rPh sb="7" eb="9">
      <t>シンセイ</t>
    </rPh>
    <rPh sb="9" eb="10">
      <t>シャ</t>
    </rPh>
    <phoneticPr fontId="2"/>
  </si>
  <si>
    <t>法人コード</t>
    <rPh sb="0" eb="2">
      <t>ホウジン</t>
    </rPh>
    <phoneticPr fontId="2"/>
  </si>
  <si>
    <t>連絡担当者</t>
    <rPh sb="0" eb="2">
      <t>レンラク</t>
    </rPh>
    <rPh sb="2" eb="5">
      <t>タントウシャ</t>
    </rPh>
    <phoneticPr fontId="2"/>
  </si>
  <si>
    <t>組織管理責任者</t>
    <rPh sb="0" eb="2">
      <t>ソシキ</t>
    </rPh>
    <rPh sb="2" eb="4">
      <t>カンリ</t>
    </rPh>
    <rPh sb="4" eb="6">
      <t>セキニン</t>
    </rPh>
    <rPh sb="6" eb="7">
      <t>シャ</t>
    </rPh>
    <phoneticPr fontId="2"/>
  </si>
  <si>
    <t>冊</t>
    <rPh sb="0" eb="1">
      <t>サツ</t>
    </rPh>
    <phoneticPr fontId="2"/>
  </si>
  <si>
    <t>4542－60＊＊－＊＊＊＊－＊＊＊＊</t>
    <phoneticPr fontId="2"/>
  </si>
  <si>
    <t>カナ氏名</t>
    <rPh sb="2" eb="4">
      <t>シメイ</t>
    </rPh>
    <phoneticPr fontId="2"/>
  </si>
  <si>
    <t>漢字氏名</t>
    <rPh sb="0" eb="2">
      <t>カンジ</t>
    </rPh>
    <rPh sb="2" eb="4">
      <t>シメイ</t>
    </rPh>
    <phoneticPr fontId="2"/>
  </si>
  <si>
    <t>役職カナ</t>
    <rPh sb="0" eb="2">
      <t>ヤクショク</t>
    </rPh>
    <phoneticPr fontId="2"/>
  </si>
  <si>
    <t>役職漢字</t>
    <rPh sb="0" eb="2">
      <t>ヤクショク</t>
    </rPh>
    <rPh sb="2" eb="4">
      <t>カンジ</t>
    </rPh>
    <phoneticPr fontId="2"/>
  </si>
  <si>
    <t>郵便番号</t>
    <rPh sb="0" eb="4">
      <t>ユウビンバンゴウ</t>
    </rPh>
    <phoneticPr fontId="2"/>
  </si>
  <si>
    <t>住所(番地まで）　</t>
    <rPh sb="0" eb="2">
      <t>ジュウショ</t>
    </rPh>
    <rPh sb="3" eb="5">
      <t>バンチ</t>
    </rPh>
    <phoneticPr fontId="2"/>
  </si>
  <si>
    <t>住所（ビル名、階数）　</t>
    <rPh sb="0" eb="2">
      <t>ジュウショ</t>
    </rPh>
    <rPh sb="5" eb="6">
      <t>メイ</t>
    </rPh>
    <rPh sb="7" eb="9">
      <t>カイスウ</t>
    </rPh>
    <phoneticPr fontId="2"/>
  </si>
  <si>
    <t>TEL</t>
    <phoneticPr fontId="2"/>
  </si>
  <si>
    <t>FAX</t>
    <phoneticPr fontId="2"/>
  </si>
  <si>
    <t>所属部署名カナ</t>
    <phoneticPr fontId="2"/>
  </si>
  <si>
    <t>所属部署名漢字</t>
    <rPh sb="0" eb="2">
      <t>ショゾク</t>
    </rPh>
    <rPh sb="2" eb="4">
      <t>ブショ</t>
    </rPh>
    <rPh sb="4" eb="5">
      <t>メイ</t>
    </rPh>
    <rPh sb="5" eb="7">
      <t>カンジ</t>
    </rPh>
    <phoneticPr fontId="2"/>
  </si>
  <si>
    <t>カナ名称</t>
    <rPh sb="2" eb="4">
      <t>メイショウ</t>
    </rPh>
    <phoneticPr fontId="2"/>
  </si>
  <si>
    <t>漢字名称</t>
    <rPh sb="0" eb="2">
      <t>カンジ</t>
    </rPh>
    <rPh sb="2" eb="4">
      <t>メイショウ</t>
    </rPh>
    <phoneticPr fontId="2"/>
  </si>
  <si>
    <t>住所（番地まで）</t>
    <rPh sb="0" eb="2">
      <t>ジュウショ</t>
    </rPh>
    <rPh sb="3" eb="5">
      <t>バンチ</t>
    </rPh>
    <phoneticPr fontId="2"/>
  </si>
  <si>
    <t>住所（ビル名、階数）</t>
    <rPh sb="0" eb="2">
      <t>ジュウショ</t>
    </rPh>
    <rPh sb="5" eb="6">
      <t>メイ</t>
    </rPh>
    <rPh sb="7" eb="9">
      <t>カイスウ</t>
    </rPh>
    <phoneticPr fontId="2"/>
  </si>
  <si>
    <t>TEL</t>
  </si>
  <si>
    <t>FAX</t>
  </si>
  <si>
    <t>所属部署名カナ</t>
  </si>
  <si>
    <t>10桁の組織コード
（ご希望があればご入力ください）</t>
    <rPh sb="2" eb="3">
      <t>ケタ</t>
    </rPh>
    <rPh sb="4" eb="6">
      <t>ソシキ</t>
    </rPh>
    <rPh sb="12" eb="14">
      <t>キボウ</t>
    </rPh>
    <rPh sb="19" eb="21">
      <t>ニュウリョク</t>
    </rPh>
    <phoneticPr fontId="2"/>
  </si>
  <si>
    <t>●登録する法人情報をご入力ください</t>
    <phoneticPr fontId="2"/>
  </si>
  <si>
    <t>●登録する組織情報をご入力ください</t>
    <rPh sb="1" eb="3">
      <t>トウロク</t>
    </rPh>
    <rPh sb="5" eb="7">
      <t>ソシキ</t>
    </rPh>
    <rPh sb="7" eb="9">
      <t>ジョウホウ</t>
    </rPh>
    <rPh sb="11" eb="13">
      <t>ニュウリョク</t>
    </rPh>
    <phoneticPr fontId="2"/>
  </si>
  <si>
    <t>ご入力不要です</t>
    <rPh sb="1" eb="3">
      <t>ニュウリョク</t>
    </rPh>
    <rPh sb="3" eb="5">
      <t>フヨウ</t>
    </rPh>
    <phoneticPr fontId="2"/>
  </si>
  <si>
    <t>住所カナ(番地まで）　</t>
    <rPh sb="1" eb="2">
      <t>ショ</t>
    </rPh>
    <phoneticPr fontId="2"/>
  </si>
  <si>
    <t>住所カナ（ビル名、階数）　</t>
    <rPh sb="1" eb="2">
      <t>ショ</t>
    </rPh>
    <phoneticPr fontId="2"/>
  </si>
  <si>
    <r>
      <t>英字名称</t>
    </r>
    <r>
      <rPr>
        <sz val="8"/>
        <color theme="1"/>
        <rFont val="BIZ UDPゴシック"/>
        <family val="3"/>
        <charset val="128"/>
      </rPr>
      <t>（19文字以内）
（カードに印字されるため、必ずご入力ください）</t>
    </r>
    <rPh sb="2" eb="4">
      <t>メイショウ</t>
    </rPh>
    <rPh sb="7" eb="9">
      <t>モジ</t>
    </rPh>
    <rPh sb="9" eb="11">
      <t>イナイ</t>
    </rPh>
    <rPh sb="29" eb="31">
      <t>ニュウリョク</t>
    </rPh>
    <phoneticPr fontId="2"/>
  </si>
  <si>
    <t>所属部署名漢字</t>
    <rPh sb="0" eb="2">
      <t>ショゾク</t>
    </rPh>
    <rPh sb="2" eb="4">
      <t>ブショ</t>
    </rPh>
    <rPh sb="4" eb="5">
      <t>メイ</t>
    </rPh>
    <phoneticPr fontId="2"/>
  </si>
  <si>
    <t>VC使用欄</t>
    <rPh sb="2" eb="4">
      <t>シヨウ</t>
    </rPh>
    <rPh sb="4" eb="5">
      <t>ラン</t>
    </rPh>
    <phoneticPr fontId="2"/>
  </si>
  <si>
    <t>ビュー 法人カードレスサービス</t>
    <rPh sb="4" eb="6">
      <t>ホウジン</t>
    </rPh>
    <phoneticPr fontId="2"/>
  </si>
  <si>
    <t>東日本　総務部</t>
    <rPh sb="0" eb="3">
      <t>ヒガシニホン</t>
    </rPh>
    <rPh sb="4" eb="7">
      <t>ソウムブ</t>
    </rPh>
    <phoneticPr fontId="2"/>
  </si>
  <si>
    <t>提出区分</t>
    <rPh sb="0" eb="2">
      <t>テイシュツ</t>
    </rPh>
    <rPh sb="2" eb="4">
      <t>クブン</t>
    </rPh>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</si>
  <si>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連絡担当者名</t>
    </r>
    <rPh sb="6" eb="8">
      <t>レンラク</t>
    </rPh>
    <rPh sb="8" eb="11">
      <t>タントウシャ</t>
    </rPh>
    <rPh sb="11" eb="12">
      <t>メイ</t>
    </rPh>
    <phoneticPr fontId="2"/>
  </si>
  <si>
    <r>
      <t>メールアドレス</t>
    </r>
    <r>
      <rPr>
        <b/>
        <sz val="8"/>
        <color theme="1"/>
        <rFont val="BIZ UDPゴシック"/>
        <family val="3"/>
        <charset val="128"/>
      </rPr>
      <t>（※）</t>
    </r>
    <phoneticPr fontId="2"/>
  </si>
  <si>
    <r>
      <t>TEL</t>
    </r>
    <r>
      <rPr>
        <b/>
        <sz val="8"/>
        <color theme="1"/>
        <rFont val="BIZ UDPゴシック"/>
        <family val="3"/>
        <charset val="128"/>
      </rPr>
      <t>（※）</t>
    </r>
    <phoneticPr fontId="2"/>
  </si>
  <si>
    <t>付帯サービス</t>
    <rPh sb="0" eb="2">
      <t>フタイ</t>
    </rPh>
    <phoneticPr fontId="2"/>
  </si>
  <si>
    <t>登録する組織数</t>
    <rPh sb="0" eb="2">
      <t>トウロク</t>
    </rPh>
    <rPh sb="4" eb="7">
      <t>ソシキスウ</t>
    </rPh>
    <phoneticPr fontId="2"/>
  </si>
  <si>
    <t>決済方法</t>
    <rPh sb="0" eb="4">
      <t>ケッサイホウホウ</t>
    </rPh>
    <phoneticPr fontId="2"/>
  </si>
  <si>
    <t>⇒　「法人情報・組織情報」へ進む</t>
    <phoneticPr fontId="2"/>
  </si>
  <si>
    <t>⇒　「口座引落し申込書」へ進む</t>
    <rPh sb="3" eb="5">
      <t>コウザ</t>
    </rPh>
    <rPh sb="5" eb="7">
      <t>ヒキオト</t>
    </rPh>
    <rPh sb="8" eb="11">
      <t>モウシコミショ</t>
    </rPh>
    <rPh sb="13" eb="14">
      <t>スス</t>
    </rPh>
    <phoneticPr fontId="2"/>
  </si>
  <si>
    <t>⇒　「タクシーチケット申込書」へ進む</t>
    <rPh sb="11" eb="13">
      <t>モウシコミ</t>
    </rPh>
    <rPh sb="13" eb="14">
      <t>ショ</t>
    </rPh>
    <rPh sb="16" eb="17">
      <t>ススム</t>
    </rPh>
    <phoneticPr fontId="2"/>
  </si>
  <si>
    <t>⇒　「ETCカード申込書」へ進む</t>
    <rPh sb="9" eb="11">
      <t>モウシコミ</t>
    </rPh>
    <rPh sb="11" eb="12">
      <t>ショ</t>
    </rPh>
    <rPh sb="14" eb="15">
      <t>ススム</t>
    </rPh>
    <phoneticPr fontId="2"/>
  </si>
  <si>
    <t>カード漢字氏名</t>
    <rPh sb="3" eb="5">
      <t>カンジ</t>
    </rPh>
    <rPh sb="5" eb="7">
      <t>シメイ</t>
    </rPh>
    <phoneticPr fontId="2"/>
  </si>
  <si>
    <t>●ビュータクシーチケットを発行するカード情報（黄色セルにご入力ください）</t>
    <phoneticPr fontId="2"/>
  </si>
  <si>
    <r>
      <t>お客さまからのメッセージ</t>
    </r>
    <r>
      <rPr>
        <b/>
        <sz val="8"/>
        <color theme="1"/>
        <rFont val="BIZ UDPゴシック"/>
        <family val="3"/>
        <charset val="128"/>
      </rPr>
      <t>（※）</t>
    </r>
    <phoneticPr fontId="2"/>
  </si>
  <si>
    <r>
      <rPr>
        <b/>
        <sz val="8"/>
        <color theme="1"/>
        <rFont val="BIZ UDPゴシック"/>
        <family val="3"/>
        <charset val="128"/>
      </rPr>
      <t>フルネーム</t>
    </r>
    <r>
      <rPr>
        <b/>
        <sz val="14"/>
        <color theme="1"/>
        <rFont val="BIZ UDPゴシック"/>
        <family val="3"/>
        <charset val="128"/>
      </rPr>
      <t xml:space="preserve">
</t>
    </r>
    <r>
      <rPr>
        <b/>
        <sz val="12"/>
        <color theme="1"/>
        <rFont val="BIZ UDPゴシック"/>
        <family val="3"/>
        <charset val="128"/>
      </rPr>
      <t>申請者名</t>
    </r>
    <rPh sb="6" eb="9">
      <t>シンセイシャ</t>
    </rPh>
    <rPh sb="9" eb="10">
      <t>メイ</t>
    </rPh>
    <phoneticPr fontId="2"/>
  </si>
  <si>
    <t>メールアドレス</t>
    <phoneticPr fontId="2"/>
  </si>
  <si>
    <t>発行希望冊数</t>
    <rPh sb="0" eb="2">
      <t>ハッコウ</t>
    </rPh>
    <rPh sb="2" eb="4">
      <t>キボウ</t>
    </rPh>
    <rPh sb="4" eb="6">
      <t>サツスウ</t>
    </rPh>
    <phoneticPr fontId="2"/>
  </si>
  <si>
    <t>お客さまからの
メッセージ（※）</t>
    <phoneticPr fontId="2"/>
  </si>
  <si>
    <t>トウキョウトシブヤクヨヨギ2-2-2</t>
  </si>
  <si>
    <t>東京都渋谷区代々木二丁目2番2号</t>
    <rPh sb="0" eb="3">
      <t>トウキョウト</t>
    </rPh>
    <rPh sb="3" eb="6">
      <t>シブヤク</t>
    </rPh>
    <rPh sb="6" eb="9">
      <t>ヨヨギ</t>
    </rPh>
    <rPh sb="9" eb="10">
      <t>ニ</t>
    </rPh>
    <rPh sb="10" eb="12">
      <t>チョウメ</t>
    </rPh>
    <rPh sb="13" eb="14">
      <t>バン</t>
    </rPh>
    <rPh sb="15" eb="16">
      <t>ゴウ</t>
    </rPh>
    <phoneticPr fontId="2"/>
  </si>
  <si>
    <t>03-5334-1111</t>
  </si>
  <si>
    <r>
      <t xml:space="preserve">
当社は、「ビュータクシーチケット特約」を承認し、</t>
    </r>
    <r>
      <rPr>
        <sz val="10"/>
        <color rgb="FFFF0000"/>
        <rFont val="BIZ UDPゴシック"/>
        <family val="3"/>
        <charset val="128"/>
      </rPr>
      <t>組織管理責任者</t>
    </r>
    <r>
      <rPr>
        <sz val="10"/>
        <color theme="1"/>
        <rFont val="BIZ UDPゴシック"/>
        <family val="3"/>
        <charset val="128"/>
      </rPr>
      <t>がサービスの利用およびチケットの発行を申込みます。</t>
    </r>
    <rPh sb="26" eb="28">
      <t>ソシキ</t>
    </rPh>
    <rPh sb="28" eb="30">
      <t>カンリ</t>
    </rPh>
    <rPh sb="30" eb="32">
      <t>セキニン</t>
    </rPh>
    <rPh sb="32" eb="33">
      <t>シャ</t>
    </rPh>
    <phoneticPr fontId="2"/>
  </si>
  <si>
    <t>東日本旅客鉄道株式会社</t>
    <rPh sb="0" eb="3">
      <t>ヒガシニホン</t>
    </rPh>
    <rPh sb="3" eb="7">
      <t>リョカクテツドウ</t>
    </rPh>
    <rPh sb="7" eb="11">
      <t>カブシキガイシャ</t>
    </rPh>
    <phoneticPr fontId="2"/>
  </si>
  <si>
    <t>ヒガシニホンリョカクテツドウカブシキガイシャ</t>
  </si>
  <si>
    <t>JR EAST</t>
  </si>
  <si>
    <t>2. 振込入金（毎月20日）</t>
  </si>
  <si>
    <t>000010</t>
    <phoneticPr fontId="2"/>
  </si>
  <si>
    <t>VC0025@viewcard.co.jp</t>
    <phoneticPr fontId="2"/>
  </si>
  <si>
    <r>
      <t xml:space="preserve">法人所在地
</t>
    </r>
    <r>
      <rPr>
        <sz val="10"/>
        <color theme="1"/>
        <rFont val="BIZ UDPゴシック"/>
        <family val="3"/>
        <charset val="128"/>
      </rPr>
      <t>※当社にお届けいただいている法人住所を入力</t>
    </r>
    <rPh sb="0" eb="2">
      <t>ホウジン</t>
    </rPh>
    <rPh sb="2" eb="5">
      <t>ショザイチ</t>
    </rPh>
    <rPh sb="26" eb="28">
      <t>ニュウリョク</t>
    </rPh>
    <phoneticPr fontId="2"/>
  </si>
  <si>
    <r>
      <t xml:space="preserve">組織名
</t>
    </r>
    <r>
      <rPr>
        <sz val="10"/>
        <color theme="1"/>
        <rFont val="BIZ UDPゴシック"/>
        <family val="3"/>
        <charset val="128"/>
      </rPr>
      <t>※「支社名＋箇所名」を入力
（本社の場合は箇所名のみ）</t>
    </r>
    <rPh sb="0" eb="2">
      <t>ソシキ</t>
    </rPh>
    <rPh sb="2" eb="3">
      <t>メイ</t>
    </rPh>
    <phoneticPr fontId="2"/>
  </si>
  <si>
    <t>　カードの種類：</t>
    <rPh sb="5" eb="7">
      <t>シュルイ</t>
    </rPh>
    <phoneticPr fontId="2"/>
  </si>
  <si>
    <t>　を申込みます。</t>
    <rPh sb="2" eb="4">
      <t>モウシコ</t>
    </rPh>
    <phoneticPr fontId="2"/>
  </si>
  <si>
    <t>←　選択してください。</t>
    <phoneticPr fontId="2"/>
  </si>
  <si>
    <r>
      <t>　</t>
    </r>
    <r>
      <rPr>
        <b/>
        <sz val="18"/>
        <color rgb="FF0070C0"/>
        <rFont val="BIZ UDPゴシック"/>
        <family val="3"/>
        <charset val="128"/>
      </rPr>
      <t>↓</t>
    </r>
    <r>
      <rPr>
        <b/>
        <sz val="14"/>
        <color rgb="FF0070C0"/>
        <rFont val="BIZ UDPゴシック"/>
        <family val="3"/>
        <charset val="128"/>
      </rPr>
      <t>　STEP2へお進みください。</t>
    </r>
    <phoneticPr fontId="2"/>
  </si>
  <si>
    <t>1.　　組織管理責任者承認のもと、使用者登録申請を行います。　･･････････････････････････</t>
    <rPh sb="4" eb="6">
      <t>ソシキ</t>
    </rPh>
    <rPh sb="6" eb="8">
      <t>カンリ</t>
    </rPh>
    <rPh sb="8" eb="10">
      <t>セキニン</t>
    </rPh>
    <rPh sb="10" eb="11">
      <t>シャ</t>
    </rPh>
    <rPh sb="11" eb="13">
      <t>ショウニン</t>
    </rPh>
    <rPh sb="17" eb="20">
      <t>シヨウシャ</t>
    </rPh>
    <rPh sb="20" eb="22">
      <t>トウロク</t>
    </rPh>
    <rPh sb="22" eb="24">
      <t>シンセイ</t>
    </rPh>
    <rPh sb="25" eb="26">
      <t>オコナ</t>
    </rPh>
    <phoneticPr fontId="2"/>
  </si>
  <si>
    <t>←　選択してください。</t>
    <rPh sb="2" eb="4">
      <t>センタク</t>
    </rPh>
    <phoneticPr fontId="2"/>
  </si>
  <si>
    <t>2.　　役職名義カードは旅行傷害保険の適応外となります。　･･････････････････････････････</t>
    <rPh sb="4" eb="8">
      <t>ヤクショクメイギ</t>
    </rPh>
    <rPh sb="12" eb="14">
      <t>リョコウ</t>
    </rPh>
    <rPh sb="14" eb="16">
      <t>ショウガイ</t>
    </rPh>
    <rPh sb="16" eb="18">
      <t>ホケン</t>
    </rPh>
    <rPh sb="19" eb="22">
      <t>テキオウガイ</t>
    </rPh>
    <phoneticPr fontId="2"/>
  </si>
  <si>
    <t>3.　　加盟店によってカードを使用できない場合があります。　････････････････････････････</t>
    <rPh sb="4" eb="7">
      <t>カメイテン</t>
    </rPh>
    <rPh sb="15" eb="17">
      <t>シヨウ</t>
    </rPh>
    <rPh sb="21" eb="23">
      <t>バアイ</t>
    </rPh>
    <phoneticPr fontId="2"/>
  </si>
  <si>
    <r>
      <t>　</t>
    </r>
    <r>
      <rPr>
        <b/>
        <sz val="18"/>
        <color rgb="FF0070C0"/>
        <rFont val="BIZ UDPゴシック"/>
        <family val="3"/>
        <charset val="128"/>
      </rPr>
      <t>↓</t>
    </r>
    <r>
      <rPr>
        <b/>
        <sz val="14"/>
        <color rgb="FF0070C0"/>
        <rFont val="BIZ UDPゴシック"/>
        <family val="3"/>
        <charset val="128"/>
      </rPr>
      <t>　STEP3へお進みください。</t>
    </r>
    <phoneticPr fontId="2"/>
  </si>
  <si>
    <t>　　　　　　　発行するカードの情報をご入力ください。　</t>
    <phoneticPr fontId="2"/>
  </si>
  <si>
    <t>＜個人名義＞</t>
    <rPh sb="1" eb="5">
      <t>コジンメイギ</t>
    </rPh>
    <phoneticPr fontId="2"/>
  </si>
  <si>
    <t>＜役職名義＞</t>
    <rPh sb="1" eb="3">
      <t>ヤクショク</t>
    </rPh>
    <rPh sb="3" eb="5">
      <t>メイギ</t>
    </rPh>
    <phoneticPr fontId="2"/>
  </si>
  <si>
    <t>＜部署名義＞</t>
    <rPh sb="1" eb="5">
      <t>ブショメイギ</t>
    </rPh>
    <phoneticPr fontId="2"/>
  </si>
  <si>
    <t xml:space="preserve">ビューコーポレートカード　使用者登録申請書　＜個人名義カード＞
</t>
    <rPh sb="13" eb="16">
      <t>シヨウシャ</t>
    </rPh>
    <phoneticPr fontId="2"/>
  </si>
  <si>
    <t xml:space="preserve">ビューコーポレートカード　使用者登録申請書　＜役職名義カード＞
</t>
    <rPh sb="13" eb="16">
      <t>シヨウシャ</t>
    </rPh>
    <phoneticPr fontId="2"/>
  </si>
  <si>
    <t xml:space="preserve">ビュー 法人カードレスサービス　使用者登録申請書　＜部署名義カード＞
</t>
    <rPh sb="4" eb="6">
      <t>ホウジン</t>
    </rPh>
    <rPh sb="16" eb="19">
      <t>シヨウシャ</t>
    </rPh>
    <phoneticPr fontId="2"/>
  </si>
  <si>
    <t xml:space="preserve"> </t>
    <phoneticPr fontId="2"/>
  </si>
  <si>
    <t>カナ名義　</t>
    <phoneticPr fontId="2"/>
  </si>
  <si>
    <r>
      <rPr>
        <b/>
        <sz val="14"/>
        <color theme="1"/>
        <rFont val="BIZ UDPゴシック"/>
        <family val="3"/>
        <charset val="128"/>
      </rPr>
      <t>計</t>
    </r>
    <r>
      <rPr>
        <b/>
        <sz val="16"/>
        <color rgb="FFFF0000"/>
        <rFont val="BIZ UDPゴシック"/>
        <family val="3"/>
        <charset val="128"/>
      </rPr>
      <t>18</t>
    </r>
    <r>
      <rPr>
        <b/>
        <sz val="10.5"/>
        <color theme="1"/>
        <rFont val="BIZ UDPゴシック"/>
        <family val="3"/>
        <charset val="128"/>
      </rPr>
      <t>文字以内</t>
    </r>
    <rPh sb="0" eb="1">
      <t>ケイ</t>
    </rPh>
    <phoneticPr fontId="2"/>
  </si>
  <si>
    <t>漢字名義</t>
    <rPh sb="0" eb="2">
      <t>カンジ</t>
    </rPh>
    <rPh sb="2" eb="4">
      <t>メイギ</t>
    </rPh>
    <phoneticPr fontId="2"/>
  </si>
  <si>
    <r>
      <rPr>
        <b/>
        <sz val="14"/>
        <color rgb="FFFF0000"/>
        <rFont val="BIZ UDPゴシック"/>
        <family val="3"/>
        <charset val="128"/>
      </rPr>
      <t xml:space="preserve"> </t>
    </r>
    <r>
      <rPr>
        <b/>
        <sz val="14"/>
        <color theme="1"/>
        <rFont val="BIZ UDPゴシック"/>
        <family val="3"/>
        <charset val="128"/>
      </rPr>
      <t>計</t>
    </r>
    <r>
      <rPr>
        <b/>
        <sz val="16"/>
        <color rgb="FFFF0000"/>
        <rFont val="BIZ UDPゴシック"/>
        <family val="3"/>
        <charset val="128"/>
      </rPr>
      <t>9</t>
    </r>
    <r>
      <rPr>
        <b/>
        <sz val="14"/>
        <color rgb="FFFF0000"/>
        <rFont val="BIZ UDPゴシック"/>
        <family val="3"/>
        <charset val="128"/>
      </rPr>
      <t xml:space="preserve"> </t>
    </r>
    <r>
      <rPr>
        <b/>
        <sz val="10.5"/>
        <color theme="1"/>
        <rFont val="BIZ UDPゴシック"/>
        <family val="3"/>
        <charset val="128"/>
      </rPr>
      <t>文字以内</t>
    </r>
    <rPh sb="1" eb="2">
      <t>ケイ</t>
    </rPh>
    <phoneticPr fontId="2"/>
  </si>
  <si>
    <t>ローマ字名義　</t>
    <rPh sb="3" eb="4">
      <t>ジ</t>
    </rPh>
    <phoneticPr fontId="2"/>
  </si>
  <si>
    <t>変換</t>
    <rPh sb="0" eb="2">
      <t>ヘンカン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</si>
  <si>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</si>
  <si>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</si>
  <si>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</si>
  <si>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</si>
  <si>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</si>
  <si>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</si>
  <si>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</si>
  <si>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</si>
  <si>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連番</t>
    <rPh sb="0" eb="2">
      <t>レンバン</t>
    </rPh>
    <phoneticPr fontId="2"/>
  </si>
  <si>
    <t>　　　　　　　　　　←　　グレーの部分は入力不要です　　→</t>
    <phoneticPr fontId="2"/>
  </si>
  <si>
    <t>←　　　　　　　グレーの部分は入力不要です　　　　　　　　→</t>
    <phoneticPr fontId="2"/>
  </si>
  <si>
    <t>未入力判定</t>
    <rPh sb="0" eb="1">
      <t>ミ</t>
    </rPh>
    <rPh sb="1" eb="3">
      <t>ニュウリョク</t>
    </rPh>
    <rPh sb="3" eb="5">
      <t>ハンテイ</t>
    </rPh>
    <phoneticPr fontId="2"/>
  </si>
  <si>
    <t>文字数
判定</t>
    <rPh sb="0" eb="3">
      <t>モジスウ</t>
    </rPh>
    <rPh sb="4" eb="6">
      <t>ハンテイ</t>
    </rPh>
    <phoneticPr fontId="2"/>
  </si>
  <si>
    <r>
      <t xml:space="preserve">利用可能枠
</t>
    </r>
    <r>
      <rPr>
        <b/>
        <sz val="11"/>
        <color theme="1"/>
        <rFont val="BIZ UDPゴシック"/>
        <family val="3"/>
        <charset val="128"/>
      </rPr>
      <t>（万円）</t>
    </r>
    <rPh sb="0" eb="2">
      <t>リヨウ</t>
    </rPh>
    <rPh sb="2" eb="4">
      <t>カノウ</t>
    </rPh>
    <rPh sb="4" eb="5">
      <t>ワク</t>
    </rPh>
    <rPh sb="7" eb="9">
      <t>マンエン</t>
    </rPh>
    <phoneticPr fontId="2"/>
  </si>
  <si>
    <t>暗証番号</t>
    <rPh sb="0" eb="2">
      <t>アンショウ</t>
    </rPh>
    <rPh sb="2" eb="4">
      <t>バンゴウ</t>
    </rPh>
    <phoneticPr fontId="2"/>
  </si>
  <si>
    <t>暗番
判定</t>
    <rPh sb="0" eb="2">
      <t>アンバン</t>
    </rPh>
    <rPh sb="3" eb="5">
      <t>ハンテイ</t>
    </rPh>
    <phoneticPr fontId="2"/>
  </si>
  <si>
    <r>
      <t xml:space="preserve">　　　生年月日
</t>
    </r>
    <r>
      <rPr>
        <b/>
        <sz val="11"/>
        <color theme="1"/>
        <rFont val="BIZ UDPゴシック"/>
        <family val="3"/>
        <charset val="128"/>
      </rPr>
      <t>（年号）　　　　　（和歴）</t>
    </r>
    <rPh sb="3" eb="5">
      <t>セイネン</t>
    </rPh>
    <rPh sb="5" eb="7">
      <t>ガッピ</t>
    </rPh>
    <rPh sb="9" eb="11">
      <t>ネンゴウ</t>
    </rPh>
    <rPh sb="18" eb="19">
      <t>ワ</t>
    </rPh>
    <rPh sb="19" eb="20">
      <t>レキ</t>
    </rPh>
    <phoneticPr fontId="2"/>
  </si>
  <si>
    <r>
      <t xml:space="preserve">社員コード
</t>
    </r>
    <r>
      <rPr>
        <b/>
        <sz val="11"/>
        <color theme="1"/>
        <rFont val="BIZ UDPゴシック"/>
        <family val="3"/>
        <charset val="128"/>
      </rPr>
      <t>（10桁以内）</t>
    </r>
    <rPh sb="0" eb="2">
      <t>シャイン</t>
    </rPh>
    <rPh sb="9" eb="10">
      <t>ケタ</t>
    </rPh>
    <rPh sb="10" eb="12">
      <t>イナイ</t>
    </rPh>
    <phoneticPr fontId="2"/>
  </si>
  <si>
    <t>総合判定</t>
    <rPh sb="0" eb="2">
      <t>ソウゴウ</t>
    </rPh>
    <rPh sb="2" eb="4">
      <t>ハンテイ</t>
    </rPh>
    <phoneticPr fontId="2"/>
  </si>
  <si>
    <t>判定1</t>
    <rPh sb="0" eb="2">
      <t>ハンテイ</t>
    </rPh>
    <phoneticPr fontId="2"/>
  </si>
  <si>
    <t>判定2</t>
    <rPh sb="0" eb="2">
      <t>ハンテイ</t>
    </rPh>
    <phoneticPr fontId="2"/>
  </si>
  <si>
    <t>判定3</t>
    <rPh sb="0" eb="2">
      <t>ハンテイ</t>
    </rPh>
    <phoneticPr fontId="2"/>
  </si>
  <si>
    <t>年号</t>
    <rPh sb="0" eb="2">
      <t>ネンゴウ</t>
    </rPh>
    <phoneticPr fontId="2"/>
  </si>
  <si>
    <t>年</t>
    <rPh sb="0" eb="1">
      <t>ネン</t>
    </rPh>
    <phoneticPr fontId="2"/>
  </si>
  <si>
    <t>月</t>
    <rPh sb="0" eb="1">
      <t>ゲツ</t>
    </rPh>
    <phoneticPr fontId="2"/>
  </si>
  <si>
    <t>日</t>
    <rPh sb="0" eb="1">
      <t>ニチ</t>
    </rPh>
    <phoneticPr fontId="2"/>
  </si>
  <si>
    <t>西暦</t>
    <rPh sb="0" eb="2">
      <t>セイレキ</t>
    </rPh>
    <phoneticPr fontId="2"/>
  </si>
  <si>
    <t>パターン1</t>
    <phoneticPr fontId="2"/>
  </si>
  <si>
    <t>パターン2</t>
    <phoneticPr fontId="2"/>
  </si>
  <si>
    <t>パターン3</t>
    <phoneticPr fontId="2"/>
  </si>
  <si>
    <t>パターン4</t>
    <phoneticPr fontId="2"/>
  </si>
  <si>
    <t>パターン5</t>
    <phoneticPr fontId="2"/>
  </si>
  <si>
    <t>パターン6</t>
    <phoneticPr fontId="2"/>
  </si>
  <si>
    <t>パターン7</t>
    <phoneticPr fontId="2"/>
  </si>
  <si>
    <t>パターン8</t>
    <phoneticPr fontId="2"/>
  </si>
  <si>
    <t>パターン9</t>
    <phoneticPr fontId="2"/>
  </si>
  <si>
    <t>パターン10</t>
    <phoneticPr fontId="2"/>
  </si>
  <si>
    <t>パターン11</t>
    <phoneticPr fontId="2"/>
  </si>
  <si>
    <t>パターン12</t>
    <phoneticPr fontId="2"/>
  </si>
  <si>
    <t>パターン13</t>
    <phoneticPr fontId="2"/>
  </si>
  <si>
    <t>パターン14</t>
    <phoneticPr fontId="2"/>
  </si>
  <si>
    <t>パターン15</t>
    <phoneticPr fontId="2"/>
  </si>
  <si>
    <t>パターン16</t>
    <phoneticPr fontId="2"/>
  </si>
  <si>
    <t>パターン17</t>
  </si>
  <si>
    <t>パターン18</t>
  </si>
  <si>
    <t>〇〇支社　総務部</t>
    <rPh sb="2" eb="4">
      <t>シシャ</t>
    </rPh>
    <rPh sb="5" eb="8">
      <t>ソウムブ</t>
    </rPh>
    <phoneticPr fontId="2"/>
  </si>
  <si>
    <t>7890</t>
    <phoneticPr fontId="2"/>
  </si>
  <si>
    <t>OK</t>
    <phoneticPr fontId="2"/>
  </si>
  <si>
    <t>0000</t>
    <phoneticPr fontId="2"/>
  </si>
  <si>
    <t>1111</t>
    <phoneticPr fontId="2"/>
  </si>
  <si>
    <t>2222</t>
    <phoneticPr fontId="2"/>
  </si>
  <si>
    <t>3333</t>
    <phoneticPr fontId="2"/>
  </si>
  <si>
    <t>4444</t>
    <phoneticPr fontId="2"/>
  </si>
  <si>
    <t>5555</t>
    <phoneticPr fontId="2"/>
  </si>
  <si>
    <t>6666</t>
    <phoneticPr fontId="2"/>
  </si>
  <si>
    <t>7777</t>
    <phoneticPr fontId="2"/>
  </si>
  <si>
    <t>8888</t>
    <phoneticPr fontId="2"/>
  </si>
  <si>
    <t>9999</t>
    <phoneticPr fontId="2"/>
  </si>
  <si>
    <t>&lt;役職名義社員コード&gt;</t>
    <rPh sb="1" eb="3">
      <t>ヤクショク</t>
    </rPh>
    <rPh sb="3" eb="5">
      <t>メイギ</t>
    </rPh>
    <rPh sb="5" eb="7">
      <t>シャイン</t>
    </rPh>
    <phoneticPr fontId="2"/>
  </si>
  <si>
    <t>3.　部署名義カード　（ビュー 法人カードレスサービス）</t>
  </si>
  <si>
    <t>⇒　「部署名義カード使用者情報」へ進む</t>
    <rPh sb="3" eb="7">
      <t>ブショメイギ</t>
    </rPh>
    <phoneticPr fontId="2"/>
  </si>
  <si>
    <t>生年月日は、</t>
    <phoneticPr fontId="2"/>
  </si>
  <si>
    <t>で登録されます。</t>
    <phoneticPr fontId="2"/>
  </si>
  <si>
    <t>アットユーネットのログイン時に必要な情報となります。</t>
    <phoneticPr fontId="2"/>
  </si>
  <si>
    <t>2005年11月11日生</t>
    <phoneticPr fontId="2"/>
  </si>
  <si>
    <t>2005年 1月 1日生</t>
    <phoneticPr fontId="2"/>
  </si>
  <si>
    <t>ご入力不要です</t>
    <rPh sb="0" eb="2">
      <t>ニュウリョク</t>
    </rPh>
    <rPh sb="2" eb="4">
      <t>フヨウ</t>
    </rPh>
    <phoneticPr fontId="2"/>
  </si>
  <si>
    <t>　　　　　　　発行にあたり、下記にご同意ください。プルダウンより選択。　</t>
    <rPh sb="14" eb="16">
      <t>カキ</t>
    </rPh>
    <phoneticPr fontId="2"/>
  </si>
  <si>
    <t>当社は、下記カード使用者欄に記入の者をカード使用者として届け出、カード使用に関する代理権を授与しますので、カード発行をお願いいたします。
当社は、入会申込みに際して、「ビューコーポレートカード会員規約」（www.jreast.co.jp/card/rule/#07に掲載しています。）その他貴社所定の規約等を契約の内容とすることに同意するとともに、下記にて届け出るカード使用者をしてこれらの内容を遵守させます。
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rPh sb="174" eb="176">
      <t>カキ</t>
    </rPh>
    <phoneticPr fontId="2"/>
  </si>
  <si>
    <t>当社は、カードの使用にかかる部署および役職を届け出、同役職に就いている者にカード使用に関する代理権を授与しますので、カード発行をお願いいたします。
当社は、入会申込みに際して、「ビューコーポレートカード会員規約」、「役職名義カード特約」(www.jreast.co.jp/card/rule/#07に掲載しています。）その他貴社所定の規約等を契約の内容とすることに同意するとともに、下記にて届け出る部署および役職に就いている者をカード使用者
としてこれらの内容を遵守させます。また、当社において、貴社に代わって「個人情報の収集・保有・利用に関する同意条項」に係る承認をカード使用者から取得します。なお、貴社審査結果については異議を唱えません。使用者登録申請書および提出した書類は返却されないことを承認します。</t>
    <phoneticPr fontId="2"/>
  </si>
  <si>
    <t>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t>
    <phoneticPr fontId="2"/>
  </si>
  <si>
    <t>役職名義</t>
    <rPh sb="0" eb="4">
      <t>ヤクショクメイギ</t>
    </rPh>
    <phoneticPr fontId="2"/>
  </si>
  <si>
    <t>パターン19</t>
  </si>
  <si>
    <t>パターン20</t>
  </si>
  <si>
    <t>パターン21</t>
  </si>
  <si>
    <t>パターン22</t>
  </si>
  <si>
    <t>◆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t>
    <rPh sb="158" eb="160">
      <t>セイベツ</t>
    </rPh>
    <rPh sb="161" eb="165">
      <t>セイネンガッピ</t>
    </rPh>
    <rPh sb="166" eb="168">
      <t>シャイン</t>
    </rPh>
    <rPh sb="173" eb="175">
      <t>ニュウリョク</t>
    </rPh>
    <rPh sb="176" eb="178">
      <t>フヨウ</t>
    </rPh>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</si>
  <si>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役職名義カードは、性別、生年月日、社員コードの入力は不要です。
◆　役職名義カードの社員コードは「XXXXXXXXXX]となります。</t>
    <rPh sb="191" eb="195">
      <t>ヤクショクメイギ</t>
    </rPh>
    <rPh sb="200" eb="202">
      <t>セイベツ</t>
    </rPh>
    <rPh sb="203" eb="207">
      <t>セイネンガッピ</t>
    </rPh>
    <rPh sb="208" eb="210">
      <t>シャイン</t>
    </rPh>
    <rPh sb="214" eb="216">
      <t>ニュウリョク</t>
    </rPh>
    <rPh sb="217" eb="219">
      <t>フヨウ</t>
    </rPh>
    <rPh sb="225" eb="227">
      <t>ヤクショク</t>
    </rPh>
    <rPh sb="227" eb="229">
      <t>メイギ</t>
    </rPh>
    <phoneticPr fontId="2"/>
  </si>
  <si>
    <t>◆　文字数判定で「文字数NG」の場合、入力可能な文字数の範囲でご入力ください。
◆　暗証番号の判定が「NG」の場合、その暗証番号はご指定いただけません。 
◆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社員コードは任意となります。</t>
    <rPh sb="2" eb="5">
      <t>モジスウ</t>
    </rPh>
    <rPh sb="5" eb="7">
      <t>ハンテイ</t>
    </rPh>
    <rPh sb="9" eb="12">
      <t>モジスウ</t>
    </rPh>
    <rPh sb="16" eb="18">
      <t>バアイ</t>
    </rPh>
    <rPh sb="19" eb="21">
      <t>ニュウリョク</t>
    </rPh>
    <rPh sb="21" eb="23">
      <t>カノウ</t>
    </rPh>
    <rPh sb="24" eb="27">
      <t>モジスウ</t>
    </rPh>
    <rPh sb="28" eb="30">
      <t>ハンイ</t>
    </rPh>
    <rPh sb="32" eb="34">
      <t>ニュウリョク</t>
    </rPh>
    <rPh sb="191" eb="193">
      <t>シャイン</t>
    </rPh>
    <rPh sb="197" eb="199">
      <t>ニンイ</t>
    </rPh>
    <phoneticPr fontId="2"/>
  </si>
  <si>
    <r>
      <rPr>
        <sz val="18"/>
        <color rgb="FFFF0000"/>
        <rFont val="BIZ UDPゴシック"/>
        <family val="3"/>
        <charset val="128"/>
      </rPr>
      <t>yyyymmdd</t>
    </r>
    <r>
      <rPr>
        <sz val="18"/>
        <color theme="9" tint="-0.499984740745262"/>
        <rFont val="BIZ UDPゴシック"/>
        <family val="3"/>
        <charset val="128"/>
      </rPr>
      <t>_new_j02</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</si>
</sst>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quot;000&quot;-&quot;0000"/>
    <numFmt numFmtId="178" formatCode="0_);[Red]\(0\)"/>
    <numFmt numFmtId="179" formatCode="yyyy/m/d;@"/>
  </numFmts>
  <fonts count="64" x14ac:knownFonts="1">
    <font>
      <sz val="11"/>
      <color theme="1"/>
      <name val="游ゴシック"/>
      <family val="2"/>
      <charset val="128"/>
      <scheme val="minor"/>
    </font>
    <font>
      <b/>
      <sz val="16"/>
      <color theme="4" tint="-0.499984740745262"/>
      <name val="BIZ UDPゴシック"/>
      <family val="3"/>
      <charset val="128"/>
    </font>
    <font>
      <sz val="6"/>
      <name val="游ゴシック"/>
      <family val="2"/>
      <charset val="128"/>
      <scheme val="minor"/>
    </font>
    <font>
      <sz val="16"/>
      <color theme="1"/>
      <name val="BIZ UDPゴシック"/>
      <family val="3"/>
      <charset val="128"/>
    </font>
    <font>
      <sz val="11"/>
      <color theme="1"/>
      <name val="BIZ UDPゴシック"/>
      <family val="3"/>
      <charset val="128"/>
    </font>
    <font>
      <sz val="11"/>
      <color rgb="FFFF0000"/>
      <name val="BIZ UDPゴシック"/>
      <family val="3"/>
      <charset val="128"/>
    </font>
    <font>
      <sz val="10.5"/>
      <color theme="1"/>
      <name val="BIZ UDPゴシック"/>
      <family val="3"/>
      <charset val="128"/>
    </font>
    <font>
      <b/>
      <sz val="16"/>
      <color theme="1"/>
      <name val="BIZ UDPゴシック"/>
      <family val="3"/>
      <charset val="128"/>
    </font>
    <font>
      <sz val="10.5"/>
      <color rgb="FFFF0000"/>
      <name val="BIZ UDPゴシック"/>
      <family val="3"/>
      <charset val="128"/>
    </font>
    <font>
      <b/>
      <sz val="14"/>
      <color theme="1"/>
      <name val="BIZ UDPゴシック"/>
      <family val="3"/>
      <charset val="128"/>
    </font>
    <font>
      <b/>
      <sz val="12"/>
      <color theme="1"/>
      <name val="BIZ UDPゴシック"/>
      <family val="3"/>
      <charset val="128"/>
    </font>
    <font>
      <sz val="12"/>
      <color theme="1"/>
      <name val="BIZ UDPゴシック"/>
      <family val="3"/>
      <charset val="128"/>
    </font>
    <font>
      <b/>
      <sz val="11"/>
      <color theme="1"/>
      <name val="BIZ UDPゴシック"/>
      <family val="3"/>
      <charset val="128"/>
    </font>
    <font>
      <sz val="11"/>
      <color theme="0" tint="-0.499984740745262"/>
      <name val="BIZ UDPゴシック"/>
      <family val="3"/>
      <charset val="128"/>
    </font>
    <font>
      <sz val="14"/>
      <color theme="1"/>
      <name val="BIZ UDPゴシック"/>
      <family val="3"/>
      <charset val="128"/>
    </font>
    <font>
      <sz val="8"/>
      <color theme="1"/>
      <name val="BIZ UDPゴシック"/>
      <family val="3"/>
      <charset val="128"/>
    </font>
    <font>
      <u/>
      <sz val="11"/>
      <color theme="10"/>
      <name val="游ゴシック"/>
      <family val="2"/>
      <charset val="128"/>
      <scheme val="minor"/>
    </font>
    <font>
      <sz val="11"/>
      <color theme="9" tint="-0.499984740745262"/>
      <name val="BIZ UDPゴシック"/>
      <family val="3"/>
      <charset val="128"/>
    </font>
    <font>
      <b/>
      <sz val="13"/>
      <color theme="1"/>
      <name val="BIZ UDPゴシック"/>
      <family val="3"/>
      <charset val="128"/>
    </font>
    <font>
      <sz val="14"/>
      <name val="BIZ UDPゴシック"/>
      <family val="3"/>
      <charset val="128"/>
    </font>
    <font>
      <sz val="10"/>
      <color rgb="FFFF0000"/>
      <name val="BIZ UDPゴシック"/>
      <family val="3"/>
      <charset val="128"/>
    </font>
    <font>
      <sz val="10"/>
      <color theme="1"/>
      <name val="BIZ UDPゴシック"/>
      <family val="3"/>
      <charset val="128"/>
    </font>
    <font>
      <b/>
      <sz val="11"/>
      <color rgb="FFFF0000"/>
      <name val="BIZ UDPゴシック"/>
      <family val="3"/>
      <charset val="128"/>
    </font>
    <font>
      <b/>
      <sz val="10"/>
      <color theme="1"/>
      <name val="BIZ UDPゴシック"/>
      <family val="3"/>
      <charset val="128"/>
    </font>
    <font>
      <sz val="8"/>
      <color theme="2" tint="-0.499984740745262"/>
      <name val="BIZ UDPゴシック"/>
      <family val="3"/>
      <charset val="128"/>
    </font>
    <font>
      <sz val="9"/>
      <color rgb="FF808080"/>
      <name val="BIZ UDPゴシック"/>
      <family val="3"/>
      <charset val="128"/>
    </font>
    <font>
      <sz val="10"/>
      <color rgb="FF808080"/>
      <name val="BIZ UDPゴシック"/>
      <family val="3"/>
      <charset val="128"/>
    </font>
    <font>
      <sz val="11"/>
      <color theme="0" tint="-0.14999847407452621"/>
      <name val="BIZ UDPゴシック"/>
      <family val="3"/>
      <charset val="128"/>
    </font>
    <font>
      <sz val="6"/>
      <color theme="9" tint="-0.499984740745262"/>
      <name val="BIZ UDPゴシック"/>
      <family val="3"/>
      <charset val="128"/>
    </font>
    <font>
      <b/>
      <u/>
      <sz val="14"/>
      <color theme="10"/>
      <name val="游ゴシック"/>
      <family val="3"/>
      <charset val="128"/>
      <scheme val="minor"/>
    </font>
    <font>
      <b/>
      <sz val="16"/>
      <color rgb="FFFF0000"/>
      <name val="BIZ UDPゴシック"/>
      <family val="3"/>
      <charset val="128"/>
    </font>
    <font>
      <sz val="14"/>
      <color rgb="FF1F4E79"/>
      <name val="BIZ UDPゴシック"/>
      <family val="3"/>
      <charset val="128"/>
    </font>
    <font>
      <sz val="10"/>
      <color theme="0" tint="-0.249977111117893"/>
      <name val="BIZ UDPゴシック"/>
      <family val="3"/>
      <charset val="128"/>
    </font>
    <font>
      <b/>
      <sz val="10.5"/>
      <color theme="1"/>
      <name val="BIZ UDPゴシック"/>
      <family val="3"/>
      <charset val="128"/>
    </font>
    <font>
      <b/>
      <sz val="8"/>
      <color theme="1"/>
      <name val="BIZ UDPゴシック"/>
      <family val="3"/>
      <charset val="128"/>
    </font>
    <font>
      <u/>
      <sz val="14"/>
      <color theme="10"/>
      <name val="游ゴシック"/>
      <family val="2"/>
      <charset val="128"/>
      <scheme val="minor"/>
    </font>
    <font>
      <b/>
      <sz val="22"/>
      <color theme="1"/>
      <name val="BIZ UDPゴシック"/>
      <family val="3"/>
      <charset val="128"/>
    </font>
    <font>
      <b/>
      <sz val="11"/>
      <color theme="9" tint="-0.499984740745262"/>
      <name val="BIZ UDPゴシック"/>
      <family val="3"/>
      <charset val="128"/>
    </font>
    <font>
      <b/>
      <u/>
      <sz val="20"/>
      <color theme="10"/>
      <name val="BIZ UDPゴシック"/>
      <family val="3"/>
      <charset val="128"/>
    </font>
    <font>
      <b/>
      <u/>
      <sz val="20"/>
      <color theme="9" tint="-0.499984740745262"/>
      <name val="BIZ UDPゴシック"/>
      <family val="3"/>
      <charset val="128"/>
    </font>
    <font>
      <b/>
      <sz val="20"/>
      <color theme="4" tint="-0.499984740745262"/>
      <name val="BIZ UDPゴシック"/>
      <family val="3"/>
      <charset val="128"/>
    </font>
    <font>
      <u/>
      <sz val="14"/>
      <color theme="1"/>
      <name val="游ゴシック"/>
      <family val="2"/>
      <charset val="128"/>
      <scheme val="minor"/>
    </font>
    <font>
      <b/>
      <sz val="18"/>
      <color rgb="FFFF0000"/>
      <name val="BIZ UDPゴシック"/>
      <family val="3"/>
      <charset val="128"/>
    </font>
    <font>
      <b/>
      <sz val="14"/>
      <color rgb="FF0070C0"/>
      <name val="BIZ UDPゴシック"/>
      <family val="3"/>
      <charset val="128"/>
    </font>
    <font>
      <b/>
      <sz val="18"/>
      <color rgb="FF0070C0"/>
      <name val="BIZ UDPゴシック"/>
      <family val="3"/>
      <charset val="128"/>
    </font>
    <font>
      <b/>
      <sz val="14"/>
      <color rgb="FFFF0000"/>
      <name val="BIZ UDPゴシック"/>
      <family val="3"/>
      <charset val="128"/>
    </font>
    <font>
      <sz val="13"/>
      <color theme="1"/>
      <name val="BIZ UDPゴシック"/>
      <family val="3"/>
      <charset val="128"/>
    </font>
    <font>
      <b/>
      <sz val="14"/>
      <color theme="0"/>
      <name val="BIZ UDPゴシック"/>
      <family val="3"/>
      <charset val="128"/>
    </font>
    <font>
      <sz val="12"/>
      <color theme="0" tint="-0.499984740745262"/>
      <name val="BIZ UDPゴシック"/>
      <family val="3"/>
      <charset val="128"/>
    </font>
    <font>
      <sz val="14"/>
      <color theme="0" tint="-0.499984740745262"/>
      <name val="BIZ UDPゴシック"/>
      <family val="3"/>
      <charset val="128"/>
    </font>
    <font>
      <sz val="12"/>
      <name val="BIZ UDPゴシック"/>
      <family val="3"/>
      <charset val="128"/>
    </font>
    <font>
      <sz val="11"/>
      <color theme="0"/>
      <name val="BIZ UDPゴシック"/>
      <family val="3"/>
      <charset val="128"/>
    </font>
    <font>
      <sz val="10"/>
      <color theme="1"/>
      <name val="BIZ UDゴシック"/>
      <family val="3"/>
      <charset val="128"/>
    </font>
    <font>
      <sz val="10"/>
      <color theme="1" tint="0.499984740745262"/>
      <name val="BIZ UDPゴシック"/>
      <family val="3"/>
      <charset val="128"/>
    </font>
    <font>
      <sz val="10.5"/>
      <color theme="0" tint="-0.34998626667073579"/>
      <name val="BIZ UDPゴシック"/>
      <family val="3"/>
      <charset val="128"/>
    </font>
    <font>
      <b/>
      <sz val="15"/>
      <color rgb="FFFF0000"/>
      <name val="BIZ UDPゴシック"/>
      <family val="3"/>
      <charset val="128"/>
    </font>
    <font>
      <b/>
      <u/>
      <sz val="15"/>
      <color rgb="FFFF0000"/>
      <name val="BIZ UDPゴシック"/>
      <family val="3"/>
      <charset val="128"/>
    </font>
    <font>
      <b/>
      <sz val="12"/>
      <color rgb="FFFF0000"/>
      <name val="BIZ UDPゴシック"/>
      <family val="3"/>
      <charset val="128"/>
    </font>
    <font>
      <b/>
      <sz val="13"/>
      <color rgb="FFFF0000"/>
      <name val="BIZ UDPゴシック"/>
      <family val="3"/>
      <charset val="128"/>
    </font>
    <font>
      <u/>
      <sz val="10.5"/>
      <color theme="1"/>
      <name val="BIZ UDPゴシック"/>
      <family val="3"/>
      <charset val="128"/>
    </font>
    <font>
      <sz val="18"/>
      <color rgb="FFFF0000"/>
      <name val="BIZ UDPゴシック"/>
      <family val="3"/>
      <charset val="128"/>
    </font>
    <font>
      <sz val="18"/>
      <color rgb="FF1F4E79"/>
      <name val="BIZ UDPゴシック"/>
      <family val="3"/>
      <charset val="128"/>
    </font>
    <font>
      <sz val="18"/>
      <color theme="9" tint="-0.499984740745262"/>
      <name val="BIZ UDPゴシック"/>
      <family val="3"/>
      <charset val="128"/>
    </font>
    <font>
      <sz val="12.5"/>
      <color rgb="FF1F4E79"/>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E7E6E6"/>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7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style="hair">
        <color auto="1"/>
      </top>
      <bottom style="hair">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thin">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diagonal/>
    </border>
    <border>
      <left/>
      <right/>
      <top/>
      <bottom style="medium">
        <color auto="1"/>
      </bottom>
      <diagonal/>
    </border>
    <border>
      <left style="thin">
        <color auto="1"/>
      </left>
      <right style="medium">
        <color auto="1"/>
      </right>
      <top/>
      <bottom/>
      <diagonal/>
    </border>
    <border>
      <left style="thin">
        <color auto="1"/>
      </left>
      <right/>
      <top/>
      <bottom style="hair">
        <color auto="1"/>
      </bottom>
      <diagonal/>
    </border>
    <border>
      <left/>
      <right style="thin">
        <color auto="1"/>
      </right>
      <top/>
      <bottom style="hair">
        <color auto="1"/>
      </bottom>
      <diagonal/>
    </border>
    <border>
      <left style="thin">
        <color theme="1"/>
      </left>
      <right style="thin">
        <color theme="1"/>
      </right>
      <top style="thin">
        <color theme="1"/>
      </top>
      <bottom style="thin">
        <color theme="1"/>
      </bottom>
      <diagonal/>
    </border>
    <border>
      <left style="thin">
        <color auto="1"/>
      </left>
      <right style="medium">
        <color auto="1"/>
      </right>
      <top style="medium">
        <color auto="1"/>
      </top>
      <bottom style="hair">
        <color auto="1"/>
      </bottom>
      <diagonal/>
    </border>
    <border>
      <left/>
      <right/>
      <top style="thin">
        <color auto="1"/>
      </top>
      <bottom style="thin">
        <color auto="1"/>
      </bottom>
      <diagonal/>
    </border>
    <border>
      <left style="thin">
        <color theme="1"/>
      </left>
      <right/>
      <top style="thin">
        <color theme="1"/>
      </top>
      <bottom style="thin">
        <color theme="1"/>
      </bottom>
      <diagonal/>
    </border>
    <border>
      <left style="thick">
        <color theme="9" tint="-0.499984740745262"/>
      </left>
      <right/>
      <top style="thick">
        <color theme="9" tint="-0.499984740745262"/>
      </top>
      <bottom style="thick">
        <color theme="9" tint="-0.499984740745262"/>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hair">
        <color auto="1"/>
      </bottom>
      <diagonal/>
    </border>
    <border>
      <left/>
      <right/>
      <top style="hair">
        <color auto="1"/>
      </top>
      <bottom/>
      <diagonal/>
    </border>
    <border>
      <left style="thick">
        <color theme="4" tint="-0.499984740745262"/>
      </left>
      <right style="dotted">
        <color theme="0" tint="-0.34998626667073579"/>
      </right>
      <top style="thick">
        <color theme="4" tint="-0.499984740745262"/>
      </top>
      <bottom style="thin">
        <color auto="1"/>
      </bottom>
      <diagonal/>
    </border>
    <border>
      <left/>
      <right/>
      <top style="thick">
        <color theme="4" tint="-0.499984740745262"/>
      </top>
      <bottom style="thin">
        <color auto="1"/>
      </bottom>
      <diagonal/>
    </border>
    <border>
      <left style="dotted">
        <color theme="1" tint="0.34998626667073579"/>
      </left>
      <right style="thick">
        <color theme="4" tint="-0.499984740745262"/>
      </right>
      <top style="thick">
        <color theme="4" tint="-0.499984740745262"/>
      </top>
      <bottom/>
      <diagonal/>
    </border>
    <border>
      <left/>
      <right style="dotted">
        <color theme="0" tint="-0.34998626667073579"/>
      </right>
      <top style="thin">
        <color theme="1"/>
      </top>
      <bottom style="thin">
        <color auto="1"/>
      </bottom>
      <diagonal/>
    </border>
    <border>
      <left/>
      <right/>
      <top style="thin">
        <color theme="1"/>
      </top>
      <bottom style="thin">
        <color auto="1"/>
      </bottom>
      <diagonal/>
    </border>
    <border>
      <left style="hair">
        <color theme="1" tint="0.34998626667073579"/>
      </left>
      <right style="thin">
        <color theme="1"/>
      </right>
      <top style="thin">
        <color theme="1"/>
      </top>
      <bottom/>
      <diagonal/>
    </border>
    <border>
      <left style="thin">
        <color theme="1"/>
      </left>
      <right style="dotted">
        <color theme="0" tint="-0.34998626667073579"/>
      </right>
      <top style="thin">
        <color theme="1"/>
      </top>
      <bottom style="thin">
        <color auto="1"/>
      </bottom>
      <diagonal/>
    </border>
    <border>
      <left style="thin">
        <color theme="1"/>
      </left>
      <right/>
      <top style="thin">
        <color theme="1"/>
      </top>
      <bottom/>
      <diagonal/>
    </border>
    <border>
      <left/>
      <right style="thin">
        <color theme="1"/>
      </right>
      <top style="thin">
        <color indexed="64"/>
      </top>
      <bottom style="thin">
        <color auto="1"/>
      </bottom>
      <diagonal/>
    </border>
    <border>
      <left style="thick">
        <color theme="4" tint="-0.499984740745262"/>
      </left>
      <right style="dotted">
        <color theme="0" tint="-0.34998626667073579"/>
      </right>
      <top/>
      <bottom style="thin">
        <color theme="1"/>
      </bottom>
      <diagonal/>
    </border>
    <border>
      <left/>
      <right/>
      <top/>
      <bottom style="thin">
        <color theme="1"/>
      </bottom>
      <diagonal/>
    </border>
    <border>
      <left style="dotted">
        <color theme="1" tint="0.34998626667073579"/>
      </left>
      <right style="thick">
        <color theme="4" tint="-0.499984740745262"/>
      </right>
      <top style="thin">
        <color auto="1"/>
      </top>
      <bottom style="thin">
        <color auto="1"/>
      </bottom>
      <diagonal/>
    </border>
    <border>
      <left/>
      <right style="dotted">
        <color theme="0" tint="-0.34998626667073579"/>
      </right>
      <top style="thin">
        <color auto="1"/>
      </top>
      <bottom style="thin">
        <color auto="1"/>
      </bottom>
      <diagonal/>
    </border>
    <border>
      <left style="dotted">
        <color theme="0" tint="-0.34998626667073579"/>
      </left>
      <right style="thin">
        <color theme="1"/>
      </right>
      <top style="thin">
        <color auto="1"/>
      </top>
      <bottom style="thin">
        <color auto="1"/>
      </bottom>
      <diagonal/>
    </border>
    <border>
      <left style="thin">
        <color theme="1"/>
      </left>
      <right style="dotted">
        <color theme="0" tint="-0.34998626667073579"/>
      </right>
      <top style="thin">
        <color auto="1"/>
      </top>
      <bottom style="thin">
        <color auto="1"/>
      </bottom>
      <diagonal/>
    </border>
    <border>
      <left style="thick">
        <color theme="4" tint="-0.499984740745262"/>
      </left>
      <right/>
      <top style="thick">
        <color theme="4" tint="-0.499984740745262"/>
      </top>
      <bottom style="thick">
        <color theme="4" tint="-0.499984740745262"/>
      </bottom>
      <diagonal/>
    </border>
    <border>
      <left style="hair">
        <color theme="1" tint="0.34998626667073579"/>
      </left>
      <right style="thick">
        <color theme="4" tint="-0.499984740745262"/>
      </right>
      <top style="thick">
        <color theme="4" tint="-0.499984740745262"/>
      </top>
      <bottom style="thick">
        <color theme="4" tint="-0.499984740745262"/>
      </bottom>
      <diagonal/>
    </border>
    <border>
      <left style="thin">
        <color auto="1"/>
      </left>
      <right style="hair">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32">
    <xf numFmtId="0" fontId="0" fillId="0" borderId="0" xfId="0">
      <alignment vertical="center"/>
    </xf>
    <xf numFmtId="0" fontId="4" fillId="0" borderId="0" xfId="0" applyFont="1">
      <alignment vertical="center"/>
    </xf>
    <xf numFmtId="176" fontId="14" fillId="0" borderId="10" xfId="0" applyNumberFormat="1" applyFont="1" applyBorder="1" applyAlignment="1" applyProtection="1">
      <alignment horizontal="left" vertical="center" indent="1"/>
      <protection locked="0"/>
    </xf>
    <xf numFmtId="0" fontId="14" fillId="0" borderId="17" xfId="0" applyFont="1" applyBorder="1" applyAlignment="1" applyProtection="1">
      <alignment horizontal="left" vertical="center" indent="1" shrinkToFit="1"/>
      <protection locked="0"/>
    </xf>
    <xf numFmtId="177" fontId="14" fillId="0" borderId="14" xfId="0" applyNumberFormat="1" applyFont="1" applyBorder="1" applyAlignment="1" applyProtection="1">
      <alignment horizontal="left" vertical="center" indent="1" shrinkToFit="1"/>
      <protection locked="0"/>
    </xf>
    <xf numFmtId="0" fontId="14" fillId="0" borderId="10" xfId="0" applyFont="1" applyBorder="1" applyAlignment="1" applyProtection="1">
      <alignment horizontal="left" vertical="center" indent="1" shrinkToFit="1"/>
      <protection locked="0"/>
    </xf>
    <xf numFmtId="0" fontId="14" fillId="0" borderId="14" xfId="0" applyFont="1" applyBorder="1" applyAlignment="1" applyProtection="1">
      <alignment horizontal="left" vertical="center" indent="1" shrinkToFit="1"/>
      <protection locked="0"/>
    </xf>
    <xf numFmtId="0" fontId="4" fillId="2" borderId="0" xfId="0" applyFont="1" applyFill="1">
      <alignment vertical="center"/>
    </xf>
    <xf numFmtId="0" fontId="3" fillId="2" borderId="0" xfId="0" applyFont="1" applyFill="1" applyAlignment="1">
      <alignment vertical="center" wrapText="1"/>
    </xf>
    <xf numFmtId="0" fontId="16" fillId="0" borderId="0" xfId="1" applyAlignment="1" applyProtection="1">
      <alignment horizontal="justify" vertical="center"/>
    </xf>
    <xf numFmtId="0" fontId="14" fillId="0" borderId="35" xfId="0" applyFont="1" applyBorder="1" applyAlignment="1" applyProtection="1">
      <alignment horizontal="left" vertical="center" indent="1" shrinkToFit="1"/>
      <protection locked="0"/>
    </xf>
    <xf numFmtId="0" fontId="22" fillId="0" borderId="0" xfId="0" applyFont="1" applyAlignment="1">
      <alignment vertical="center" shrinkToFit="1"/>
    </xf>
    <xf numFmtId="0" fontId="24" fillId="0" borderId="0" xfId="0" applyFont="1" applyAlignment="1">
      <alignment horizontal="left"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4" fillId="0" borderId="3" xfId="0" applyFont="1" applyBorder="1" applyAlignment="1">
      <alignment horizontal="center" vertical="center"/>
    </xf>
    <xf numFmtId="0" fontId="11" fillId="0" borderId="3" xfId="0" applyFont="1" applyBorder="1" applyAlignment="1" applyProtection="1">
      <alignment horizontal="center" vertical="center"/>
      <protection locked="0"/>
    </xf>
    <xf numFmtId="0" fontId="4" fillId="3" borderId="3" xfId="0" applyFont="1" applyFill="1" applyBorder="1" applyAlignment="1">
      <alignment horizontal="center" vertical="center"/>
    </xf>
    <xf numFmtId="49" fontId="19" fillId="0" borderId="39" xfId="0" applyNumberFormat="1" applyFont="1" applyBorder="1" applyAlignment="1" applyProtection="1">
      <alignment horizontal="left" vertical="center" indent="1"/>
      <protection locked="0"/>
    </xf>
    <xf numFmtId="0" fontId="14" fillId="0" borderId="16" xfId="0" applyFont="1" applyBorder="1" applyAlignment="1" applyProtection="1">
      <alignment horizontal="left" vertical="center" indent="1" shrinkToFit="1"/>
      <protection locked="0"/>
    </xf>
    <xf numFmtId="0" fontId="28" fillId="0" borderId="0" xfId="0" applyFont="1">
      <alignment vertical="center"/>
    </xf>
    <xf numFmtId="0" fontId="17" fillId="0" borderId="0" xfId="0" applyFont="1" applyAlignment="1">
      <alignment horizontal="right" vertical="center"/>
    </xf>
    <xf numFmtId="0" fontId="29" fillId="2" borderId="0" xfId="1" applyFont="1" applyFill="1" applyAlignment="1" applyProtection="1">
      <alignment vertical="center"/>
    </xf>
    <xf numFmtId="0" fontId="4" fillId="2" borderId="0" xfId="0" applyFont="1" applyFill="1" applyAlignment="1" applyProtection="1">
      <alignment vertical="top" wrapText="1"/>
      <protection locked="0"/>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6" fillId="2" borderId="0" xfId="1" quotePrefix="1" applyFill="1" applyAlignment="1" applyProtection="1">
      <alignment vertical="center"/>
    </xf>
    <xf numFmtId="0" fontId="4" fillId="2" borderId="0" xfId="0" applyFont="1" applyFill="1" applyProtection="1">
      <alignment vertical="center"/>
    </xf>
    <xf numFmtId="0" fontId="11" fillId="2" borderId="0" xfId="0" applyFont="1" applyFill="1" applyAlignment="1">
      <alignment horizontal="center" vertical="center"/>
    </xf>
    <xf numFmtId="0" fontId="4" fillId="0" borderId="0" xfId="0" applyFont="1" applyProtection="1">
      <alignment vertical="center"/>
    </xf>
    <xf numFmtId="0" fontId="14" fillId="0" borderId="14" xfId="0" applyFont="1" applyFill="1" applyBorder="1" applyAlignment="1" applyProtection="1">
      <alignment horizontal="left" vertical="center" indent="1"/>
      <protection locked="0"/>
    </xf>
    <xf numFmtId="0" fontId="14" fillId="0" borderId="10" xfId="0" applyFont="1" applyFill="1" applyBorder="1" applyAlignment="1" applyProtection="1">
      <alignment horizontal="left" vertical="center" indent="1"/>
      <protection locked="0"/>
    </xf>
    <xf numFmtId="14" fontId="14" fillId="0" borderId="10" xfId="0" applyNumberFormat="1" applyFont="1" applyFill="1" applyBorder="1" applyAlignment="1" applyProtection="1">
      <alignment horizontal="left" vertical="center" indent="1"/>
      <protection locked="0"/>
    </xf>
    <xf numFmtId="176" fontId="14" fillId="0" borderId="10" xfId="0" applyNumberFormat="1" applyFont="1" applyFill="1" applyBorder="1" applyAlignment="1" applyProtection="1">
      <alignment horizontal="left" vertical="center" indent="1"/>
      <protection locked="0"/>
    </xf>
    <xf numFmtId="0" fontId="14" fillId="0" borderId="17" xfId="0" applyFont="1" applyFill="1" applyBorder="1" applyAlignment="1" applyProtection="1">
      <alignment horizontal="left" vertical="center" indent="1"/>
      <protection locked="0"/>
    </xf>
    <xf numFmtId="0" fontId="14" fillId="0" borderId="16" xfId="0" applyFont="1" applyFill="1" applyBorder="1" applyAlignment="1" applyProtection="1">
      <alignment horizontal="left" vertical="center" indent="1"/>
      <protection locked="0"/>
    </xf>
    <xf numFmtId="0" fontId="7" fillId="0" borderId="0" xfId="0" applyFont="1" applyAlignment="1" applyProtection="1">
      <alignment horizontal="left" vertical="center"/>
    </xf>
    <xf numFmtId="0" fontId="8" fillId="0" borderId="0" xfId="0" applyFont="1" applyProtection="1">
      <alignment vertical="center"/>
    </xf>
    <xf numFmtId="0" fontId="5" fillId="2" borderId="0" xfId="0" applyFont="1" applyFill="1" applyAlignment="1" applyProtection="1">
      <alignment horizontal="right" vertical="center"/>
    </xf>
    <xf numFmtId="0" fontId="6" fillId="0" borderId="0" xfId="0" applyFont="1" applyAlignment="1" applyProtection="1">
      <alignment horizontal="left" vertical="center" indent="1"/>
    </xf>
    <xf numFmtId="14" fontId="4" fillId="2" borderId="0" xfId="0" applyNumberFormat="1" applyFont="1" applyFill="1" applyAlignment="1" applyProtection="1">
      <alignment horizontal="left" vertical="center" indent="1"/>
    </xf>
    <xf numFmtId="0" fontId="14" fillId="0" borderId="10" xfId="0" applyFont="1" applyFill="1" applyBorder="1" applyAlignment="1" applyProtection="1">
      <alignment horizontal="left" vertical="center" indent="1"/>
    </xf>
    <xf numFmtId="14" fontId="4" fillId="2" borderId="0" xfId="0" applyNumberFormat="1" applyFont="1" applyFill="1" applyProtection="1">
      <alignment vertical="center"/>
    </xf>
    <xf numFmtId="0" fontId="14" fillId="0" borderId="0" xfId="0" applyFont="1" applyProtection="1">
      <alignment vertical="center"/>
    </xf>
    <xf numFmtId="0" fontId="4" fillId="0" borderId="0" xfId="0" applyFont="1" applyAlignment="1" applyProtection="1">
      <alignment horizontal="left" vertical="center" indent="1"/>
    </xf>
    <xf numFmtId="0" fontId="11" fillId="0" borderId="9" xfId="0" applyFont="1" applyBorder="1" applyAlignment="1" applyProtection="1">
      <alignment horizontal="left" vertical="center" indent="1"/>
    </xf>
    <xf numFmtId="0" fontId="11" fillId="0" borderId="30" xfId="0" applyFont="1" applyBorder="1" applyAlignment="1" applyProtection="1">
      <alignment horizontal="left" vertical="center" indent="1"/>
    </xf>
    <xf numFmtId="0" fontId="14" fillId="2" borderId="0" xfId="0" applyFont="1" applyFill="1" applyProtection="1">
      <alignment vertical="center"/>
    </xf>
    <xf numFmtId="0" fontId="14" fillId="0" borderId="7" xfId="0" applyFont="1" applyFill="1" applyBorder="1" applyAlignment="1" applyProtection="1">
      <alignment horizontal="left" vertical="center" indent="1"/>
    </xf>
    <xf numFmtId="0" fontId="14" fillId="0" borderId="12" xfId="0" applyFont="1" applyFill="1" applyBorder="1" applyAlignment="1" applyProtection="1">
      <alignment horizontal="left" vertical="center" indent="1"/>
    </xf>
    <xf numFmtId="177" fontId="14" fillId="0" borderId="35" xfId="0" applyNumberFormat="1" applyFont="1" applyFill="1" applyBorder="1" applyAlignment="1" applyProtection="1">
      <alignment horizontal="left" vertical="center" indent="1"/>
    </xf>
    <xf numFmtId="0" fontId="14" fillId="7" borderId="10" xfId="0" applyFont="1" applyFill="1" applyBorder="1" applyAlignment="1" applyProtection="1">
      <alignment horizontal="left" vertical="center" indent="1"/>
    </xf>
    <xf numFmtId="0" fontId="37" fillId="2" borderId="0" xfId="0" applyFont="1" applyFill="1" applyAlignment="1">
      <alignment horizontal="center" vertical="center" wrapText="1"/>
    </xf>
    <xf numFmtId="49" fontId="4" fillId="2" borderId="0" xfId="0" applyNumberFormat="1" applyFont="1" applyFill="1" applyAlignment="1" applyProtection="1">
      <alignment horizontal="right" vertical="center"/>
    </xf>
    <xf numFmtId="0" fontId="31" fillId="0" borderId="0" xfId="0" applyFont="1" applyBorder="1" applyAlignment="1" applyProtection="1">
      <alignment horizontal="left" vertical="center"/>
    </xf>
    <xf numFmtId="0" fontId="14" fillId="0" borderId="10" xfId="0" applyFont="1" applyFill="1" applyBorder="1" applyAlignment="1" applyProtection="1">
      <alignment horizontal="left" vertical="center" indent="1" shrinkToFit="1"/>
    </xf>
    <xf numFmtId="0" fontId="14" fillId="7" borderId="10" xfId="0" applyFont="1" applyFill="1" applyBorder="1" applyAlignment="1" applyProtection="1">
      <alignment horizontal="left" vertical="center" indent="1" shrinkToFit="1"/>
    </xf>
    <xf numFmtId="0" fontId="6"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0" fillId="0" borderId="0" xfId="0" applyProtection="1">
      <alignment vertical="center"/>
      <protection hidden="1"/>
    </xf>
    <xf numFmtId="0" fontId="40"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30"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14" fillId="0" borderId="0" xfId="0" applyFont="1" applyBorder="1" applyAlignment="1" applyProtection="1">
      <alignment horizontal="left" vertical="center" indent="1"/>
      <protection hidden="1"/>
    </xf>
    <xf numFmtId="0" fontId="42"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43" fillId="0" borderId="0" xfId="0" applyFont="1" applyAlignment="1" applyProtection="1">
      <alignment vertical="center"/>
      <protection hidden="1"/>
    </xf>
    <xf numFmtId="0" fontId="6" fillId="0" borderId="0" xfId="0" applyFont="1" applyAlignment="1" applyProtection="1">
      <alignment horizontal="right" vertical="center"/>
      <protection hidden="1"/>
    </xf>
    <xf numFmtId="0" fontId="11" fillId="0" borderId="57" xfId="0" applyFont="1" applyBorder="1" applyAlignment="1" applyProtection="1">
      <alignment horizontal="left" vertical="center"/>
      <protection hidden="1"/>
    </xf>
    <xf numFmtId="0" fontId="18" fillId="0" borderId="57" xfId="0" applyFont="1" applyBorder="1" applyAlignment="1" applyProtection="1">
      <alignment horizontal="left" vertical="center" indent="1"/>
      <protection hidden="1"/>
    </xf>
    <xf numFmtId="0" fontId="30" fillId="0" borderId="0" xfId="0"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0" xfId="0" applyFont="1" applyAlignment="1" applyProtection="1">
      <alignment horizontal="left" vertical="center"/>
      <protection hidden="1"/>
    </xf>
    <xf numFmtId="0" fontId="14" fillId="0" borderId="0" xfId="0" applyFont="1" applyBorder="1" applyAlignment="1" applyProtection="1">
      <alignment horizontal="left" vertical="center" indent="1" shrinkToFit="1"/>
      <protection hidden="1"/>
    </xf>
    <xf numFmtId="0" fontId="6" fillId="0" borderId="58"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alignment horizontal="left" wrapText="1"/>
      <protection hidden="1"/>
    </xf>
    <xf numFmtId="0" fontId="4" fillId="0" borderId="0" xfId="0" applyFont="1" applyProtection="1">
      <alignment vertical="center"/>
      <protection hidden="1"/>
    </xf>
    <xf numFmtId="0" fontId="4"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right" vertical="top"/>
      <protection hidden="1"/>
    </xf>
    <xf numFmtId="0" fontId="16" fillId="0" borderId="0" xfId="1" applyFill="1" applyAlignment="1" applyProtection="1">
      <alignment vertical="top"/>
      <protection hidden="1"/>
    </xf>
    <xf numFmtId="14" fontId="11" fillId="0" borderId="0" xfId="0" applyNumberFormat="1" applyFont="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11" fillId="0" borderId="0" xfId="0" applyFont="1" applyBorder="1" applyAlignment="1" applyProtection="1">
      <alignment horizontal="left" vertical="center" indent="1" shrinkToFit="1"/>
      <protection hidden="1"/>
    </xf>
    <xf numFmtId="0" fontId="10" fillId="0" borderId="0" xfId="0" applyFont="1" applyBorder="1" applyAlignment="1" applyProtection="1">
      <alignment horizontal="center" vertical="center" wrapText="1"/>
      <protection hidden="1"/>
    </xf>
    <xf numFmtId="0" fontId="14" fillId="0" borderId="0" xfId="0" applyFont="1" applyAlignment="1" applyProtection="1">
      <alignment horizontal="right" vertical="center"/>
      <protection hidden="1"/>
    </xf>
    <xf numFmtId="0" fontId="33"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46" fillId="0" borderId="0" xfId="0" applyFont="1" applyAlignment="1" applyProtection="1">
      <alignment horizontal="right" vertical="center"/>
      <protection hidden="1"/>
    </xf>
    <xf numFmtId="0" fontId="6" fillId="0" borderId="4" xfId="0" applyFont="1" applyBorder="1" applyAlignment="1" applyProtection="1">
      <protection hidden="1"/>
    </xf>
    <xf numFmtId="0" fontId="6" fillId="8" borderId="0" xfId="0"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10" fillId="8" borderId="1" xfId="0" applyFont="1" applyFill="1" applyBorder="1" applyAlignment="1" applyProtection="1">
      <alignment horizontal="center" vertical="center"/>
      <protection hidden="1"/>
    </xf>
    <xf numFmtId="0" fontId="10" fillId="8" borderId="59" xfId="0" applyFont="1" applyFill="1" applyBorder="1" applyAlignment="1" applyProtection="1">
      <alignment horizontal="center" vertical="center"/>
      <protection hidden="1"/>
    </xf>
    <xf numFmtId="0" fontId="7" fillId="8" borderId="60" xfId="0" applyFont="1" applyFill="1" applyBorder="1" applyAlignment="1" applyProtection="1">
      <alignment horizontal="center" vertical="center"/>
      <protection hidden="1"/>
    </xf>
    <xf numFmtId="0" fontId="12" fillId="8" borderId="61" xfId="0" applyFont="1" applyFill="1" applyBorder="1" applyAlignment="1" applyProtection="1">
      <alignment horizontal="center" vertical="center" wrapText="1"/>
      <protection hidden="1"/>
    </xf>
    <xf numFmtId="0" fontId="7" fillId="8" borderId="62" xfId="0" applyFont="1" applyFill="1" applyBorder="1" applyAlignment="1" applyProtection="1">
      <alignment horizontal="center" vertical="center" shrinkToFit="1"/>
      <protection hidden="1"/>
    </xf>
    <xf numFmtId="0" fontId="7" fillId="8" borderId="63" xfId="0" applyFont="1" applyFill="1" applyBorder="1" applyAlignment="1" applyProtection="1">
      <alignment horizontal="center" vertical="center" shrinkToFit="1"/>
      <protection hidden="1"/>
    </xf>
    <xf numFmtId="0" fontId="12" fillId="8" borderId="64" xfId="0" applyFont="1" applyFill="1" applyBorder="1" applyAlignment="1" applyProtection="1">
      <alignment horizontal="center" vertical="center" wrapText="1"/>
      <protection hidden="1"/>
    </xf>
    <xf numFmtId="0" fontId="7" fillId="8" borderId="65" xfId="0" applyFont="1" applyFill="1" applyBorder="1" applyAlignment="1" applyProtection="1">
      <alignment horizontal="center" vertical="center" shrinkToFit="1"/>
      <protection hidden="1"/>
    </xf>
    <xf numFmtId="0" fontId="10" fillId="8" borderId="2" xfId="0" applyFont="1" applyFill="1" applyBorder="1" applyAlignment="1" applyProtection="1">
      <alignment horizontal="center" vertical="center" wrapText="1"/>
      <protection hidden="1"/>
    </xf>
    <xf numFmtId="0" fontId="10" fillId="8" borderId="66" xfId="0" applyFont="1" applyFill="1" applyBorder="1" applyAlignment="1" applyProtection="1">
      <alignment horizontal="center" vertical="center"/>
      <protection hidden="1"/>
    </xf>
    <xf numFmtId="0" fontId="10" fillId="8" borderId="3" xfId="0" applyFont="1" applyFill="1" applyBorder="1" applyAlignment="1" applyProtection="1">
      <alignment horizontal="center" vertical="center" wrapText="1"/>
      <protection hidden="1"/>
    </xf>
    <xf numFmtId="0" fontId="12" fillId="10" borderId="0" xfId="0" applyFont="1" applyFill="1" applyAlignment="1" applyProtection="1">
      <alignment horizontal="center" vertical="center" wrapText="1"/>
      <protection hidden="1"/>
    </xf>
    <xf numFmtId="0" fontId="33" fillId="10" borderId="0" xfId="0" applyFont="1" applyFill="1" applyAlignment="1" applyProtection="1">
      <alignment horizontal="center" vertical="center"/>
      <protection hidden="1"/>
    </xf>
    <xf numFmtId="31" fontId="6" fillId="0" borderId="0" xfId="0" applyNumberFormat="1" applyFont="1" applyAlignment="1" applyProtection="1">
      <alignment horizontal="center" vertical="center"/>
      <protection hidden="1"/>
    </xf>
    <xf numFmtId="0" fontId="6" fillId="10" borderId="0" xfId="0" applyFont="1" applyFill="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49" fontId="48" fillId="4" borderId="68" xfId="0" applyNumberFormat="1" applyFont="1" applyFill="1" applyBorder="1" applyAlignment="1" applyProtection="1">
      <alignment horizontal="center" vertical="center" shrinkToFit="1"/>
      <protection hidden="1"/>
    </xf>
    <xf numFmtId="0" fontId="49" fillId="4" borderId="69" xfId="0" applyFont="1" applyFill="1" applyBorder="1" applyAlignment="1" applyProtection="1">
      <alignment horizontal="center" vertical="center" shrinkToFit="1"/>
      <protection hidden="1"/>
    </xf>
    <xf numFmtId="0" fontId="13" fillId="4" borderId="70" xfId="0" applyFont="1" applyFill="1" applyBorder="1" applyAlignment="1" applyProtection="1">
      <alignment horizontal="center" vertical="center" wrapText="1" shrinkToFit="1"/>
      <protection hidden="1"/>
    </xf>
    <xf numFmtId="0" fontId="49" fillId="4" borderId="71" xfId="0" applyFont="1" applyFill="1" applyBorder="1" applyAlignment="1" applyProtection="1">
      <alignment horizontal="center" vertical="center" shrinkToFit="1"/>
      <protection hidden="1"/>
    </xf>
    <xf numFmtId="0" fontId="49" fillId="4" borderId="40" xfId="0" applyFont="1" applyFill="1" applyBorder="1" applyAlignment="1" applyProtection="1">
      <alignment horizontal="center" vertical="center" shrinkToFit="1"/>
      <protection hidden="1"/>
    </xf>
    <xf numFmtId="0" fontId="13" fillId="4" borderId="72" xfId="0" applyFont="1" applyFill="1" applyBorder="1" applyAlignment="1" applyProtection="1">
      <alignment horizontal="center" vertical="center" wrapText="1" shrinkToFit="1"/>
      <protection hidden="1"/>
    </xf>
    <xf numFmtId="0" fontId="49" fillId="4" borderId="73" xfId="0" applyFont="1" applyFill="1" applyBorder="1" applyAlignment="1" applyProtection="1">
      <alignment horizontal="center" vertical="center" shrinkToFit="1"/>
      <protection hidden="1"/>
    </xf>
    <xf numFmtId="0" fontId="48" fillId="4" borderId="2" xfId="0" applyNumberFormat="1" applyFont="1" applyFill="1" applyBorder="1" applyAlignment="1" applyProtection="1">
      <alignment horizontal="center" vertical="center"/>
      <protection hidden="1"/>
    </xf>
    <xf numFmtId="49" fontId="48" fillId="4" borderId="74" xfId="0" applyNumberFormat="1" applyFont="1" applyFill="1" applyBorder="1" applyAlignment="1" applyProtection="1">
      <alignment horizontal="center" vertical="center"/>
      <protection hidden="1"/>
    </xf>
    <xf numFmtId="0" fontId="13" fillId="4" borderId="75" xfId="0" applyFont="1" applyFill="1" applyBorder="1" applyAlignment="1" applyProtection="1">
      <alignment horizontal="center" vertical="center" shrinkToFit="1"/>
      <protection hidden="1"/>
    </xf>
    <xf numFmtId="0" fontId="13" fillId="4" borderId="3" xfId="0" applyFont="1" applyFill="1" applyBorder="1" applyAlignment="1" applyProtection="1">
      <alignment horizontal="center" vertical="center"/>
      <protection hidden="1"/>
    </xf>
    <xf numFmtId="0" fontId="13" fillId="4" borderId="76" xfId="0" applyFont="1" applyFill="1" applyBorder="1" applyAlignment="1" applyProtection="1">
      <alignment horizontal="center" vertical="center"/>
      <protection hidden="1"/>
    </xf>
    <xf numFmtId="0" fontId="13" fillId="4" borderId="40"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179"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11" fillId="0" borderId="1" xfId="0" applyFont="1" applyBorder="1" applyAlignment="1" applyProtection="1">
      <alignment horizontal="center" vertical="center"/>
      <protection hidden="1"/>
    </xf>
    <xf numFmtId="49" fontId="50" fillId="0" borderId="68" xfId="0" applyNumberFormat="1" applyFont="1" applyBorder="1" applyAlignment="1" applyProtection="1">
      <alignment horizontal="center" vertical="center" shrinkToFit="1"/>
      <protection locked="0"/>
    </xf>
    <xf numFmtId="0" fontId="19" fillId="0" borderId="69" xfId="0" applyFont="1" applyBorder="1" applyAlignment="1" applyProtection="1">
      <alignment horizontal="center" vertical="center" shrinkToFit="1"/>
      <protection locked="0"/>
    </xf>
    <xf numFmtId="0" fontId="51" fillId="0" borderId="70" xfId="0" applyFont="1" applyBorder="1" applyAlignment="1" applyProtection="1">
      <alignment horizontal="center" vertical="center" wrapText="1" shrinkToFit="1"/>
      <protection hidden="1"/>
    </xf>
    <xf numFmtId="0" fontId="19" fillId="0" borderId="71"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21" fillId="0" borderId="72" xfId="0" applyFont="1" applyBorder="1" applyAlignment="1" applyProtection="1">
      <alignment horizontal="center" vertical="center" wrapText="1" shrinkToFit="1"/>
      <protection hidden="1"/>
    </xf>
    <xf numFmtId="0" fontId="19" fillId="0" borderId="73" xfId="0" applyFont="1" applyBorder="1" applyAlignment="1" applyProtection="1">
      <alignment horizontal="center" vertical="center" shrinkToFit="1"/>
      <protection locked="0"/>
    </xf>
    <xf numFmtId="0" fontId="4" fillId="0" borderId="72" xfId="0" applyFont="1" applyBorder="1" applyAlignment="1" applyProtection="1">
      <alignment horizontal="center" vertical="center" wrapText="1" shrinkToFit="1"/>
      <protection hidden="1"/>
    </xf>
    <xf numFmtId="0" fontId="52" fillId="0" borderId="72" xfId="0" applyFont="1" applyBorder="1" applyAlignment="1" applyProtection="1">
      <alignment horizontal="center" vertical="center" wrapText="1"/>
      <protection hidden="1"/>
    </xf>
    <xf numFmtId="178" fontId="19" fillId="0" borderId="2" xfId="0" applyNumberFormat="1" applyFont="1" applyBorder="1" applyAlignment="1" applyProtection="1">
      <alignment horizontal="center" vertical="center"/>
      <protection locked="0"/>
    </xf>
    <xf numFmtId="49" fontId="19" fillId="0" borderId="74" xfId="0" applyNumberFormat="1" applyFont="1" applyBorder="1" applyAlignment="1" applyProtection="1">
      <alignment horizontal="center" vertical="center"/>
      <protection locked="0"/>
    </xf>
    <xf numFmtId="0" fontId="53" fillId="0" borderId="75" xfId="0" applyFont="1" applyBorder="1" applyAlignment="1" applyProtection="1">
      <alignment horizontal="center" vertical="center"/>
      <protection hidden="1"/>
    </xf>
    <xf numFmtId="0" fontId="14" fillId="0" borderId="3" xfId="0" applyFont="1" applyFill="1" applyBorder="1" applyAlignment="1" applyProtection="1">
      <alignment horizontal="center" vertical="center"/>
      <protection locked="0"/>
    </xf>
    <xf numFmtId="0" fontId="14" fillId="0" borderId="76" xfId="0" applyFont="1" applyFill="1" applyBorder="1" applyAlignment="1" applyProtection="1">
      <alignment horizontal="center" vertical="center"/>
      <protection locked="0"/>
    </xf>
    <xf numFmtId="49" fontId="14" fillId="0" borderId="40" xfId="0" applyNumberFormat="1" applyFont="1" applyFill="1" applyBorder="1" applyAlignment="1" applyProtection="1">
      <alignment horizontal="center" vertical="center"/>
      <protection locked="0"/>
    </xf>
    <xf numFmtId="0" fontId="11" fillId="0" borderId="3" xfId="0" applyNumberFormat="1" applyFont="1" applyFill="1" applyBorder="1" applyAlignment="1" applyProtection="1">
      <alignment horizontal="center" vertical="center"/>
      <protection locked="0"/>
    </xf>
    <xf numFmtId="0" fontId="54" fillId="0" borderId="0" xfId="0" applyFont="1" applyAlignment="1" applyProtection="1">
      <alignment horizontal="center" vertical="center"/>
      <protection hidden="1"/>
    </xf>
    <xf numFmtId="0" fontId="6" fillId="0" borderId="3" xfId="0" applyFont="1" applyBorder="1" applyAlignment="1" applyProtection="1">
      <alignment horizontal="left" vertical="center"/>
      <protection hidden="1"/>
    </xf>
    <xf numFmtId="0" fontId="57" fillId="0" borderId="0" xfId="0" applyFont="1" applyFill="1" applyAlignment="1" applyProtection="1">
      <alignment horizontal="left" vertical="center" wrapText="1"/>
      <protection hidden="1"/>
    </xf>
    <xf numFmtId="0" fontId="59" fillId="0" borderId="0" xfId="0" applyFont="1" applyAlignment="1" applyProtection="1">
      <alignment horizontal="center" vertical="center"/>
      <protection hidden="1"/>
    </xf>
    <xf numFmtId="0" fontId="10" fillId="3" borderId="29" xfId="0" applyFont="1" applyFill="1" applyBorder="1" applyAlignment="1">
      <alignment horizontal="left" vertical="center" indent="1"/>
    </xf>
    <xf numFmtId="0" fontId="11" fillId="0" borderId="0" xfId="0" applyFont="1" applyBorder="1" applyAlignment="1" applyProtection="1">
      <alignment horizontal="left" vertical="center" wrapText="1"/>
      <protection hidden="1"/>
    </xf>
    <xf numFmtId="0" fontId="10" fillId="3" borderId="13" xfId="0" applyFont="1" applyFill="1" applyBorder="1" applyAlignment="1">
      <alignment horizontal="left" vertical="center" indent="1"/>
    </xf>
    <xf numFmtId="0" fontId="14" fillId="0" borderId="13" xfId="1" applyNumberFormat="1" applyFont="1" applyBorder="1" applyAlignment="1" applyProtection="1">
      <alignment horizontal="left" vertical="center" indent="1"/>
      <protection locked="0"/>
    </xf>
    <xf numFmtId="0" fontId="14" fillId="0" borderId="77" xfId="1" applyNumberFormat="1" applyFont="1" applyBorder="1" applyAlignment="1" applyProtection="1">
      <alignment horizontal="left" vertical="center" indent="1"/>
      <protection locked="0"/>
    </xf>
    <xf numFmtId="0" fontId="14" fillId="0" borderId="29" xfId="1" applyNumberFormat="1" applyFont="1" applyBorder="1" applyAlignment="1" applyProtection="1">
      <alignment horizontal="left" vertical="center" indent="1"/>
      <protection locked="0"/>
    </xf>
    <xf numFmtId="0" fontId="6" fillId="11" borderId="0" xfId="0" applyFont="1" applyFill="1" applyAlignment="1" applyProtection="1">
      <alignment horizontal="left" vertical="center"/>
      <protection hidden="1"/>
    </xf>
    <xf numFmtId="0" fontId="10" fillId="3" borderId="1"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11" fillId="2" borderId="1" xfId="0" applyFont="1" applyFill="1" applyBorder="1" applyAlignment="1" applyProtection="1">
      <alignment horizontal="left" vertical="center" wrapText="1" indent="2"/>
      <protection locked="0"/>
    </xf>
    <xf numFmtId="0" fontId="11" fillId="2" borderId="40" xfId="0" applyFont="1" applyFill="1" applyBorder="1" applyAlignment="1" applyProtection="1">
      <alignment horizontal="left" vertical="center" wrapText="1" indent="2"/>
      <protection locked="0"/>
    </xf>
    <xf numFmtId="0" fontId="11" fillId="2" borderId="2" xfId="0" applyFont="1" applyFill="1" applyBorder="1" applyAlignment="1" applyProtection="1">
      <alignment horizontal="left" vertical="center" wrapText="1" indent="2"/>
      <protection locked="0"/>
    </xf>
    <xf numFmtId="0" fontId="9" fillId="3" borderId="13" xfId="0" applyFont="1" applyFill="1" applyBorder="1" applyAlignment="1" applyProtection="1">
      <alignment horizontal="left" wrapText="1" indent="1"/>
    </xf>
    <xf numFmtId="0" fontId="33" fillId="3" borderId="29" xfId="0" applyFont="1" applyFill="1" applyBorder="1" applyAlignment="1" applyProtection="1">
      <alignment horizontal="left" indent="1"/>
    </xf>
    <xf numFmtId="0" fontId="14" fillId="0" borderId="53" xfId="0" applyFont="1" applyBorder="1" applyAlignment="1" applyProtection="1">
      <alignment horizontal="left" vertical="center" indent="1" shrinkToFit="1"/>
      <protection locked="0"/>
    </xf>
    <xf numFmtId="0" fontId="33" fillId="3" borderId="11" xfId="0" applyFont="1" applyFill="1" applyBorder="1" applyAlignment="1" applyProtection="1">
      <alignment horizontal="left" vertical="center" wrapText="1" indent="1"/>
    </xf>
    <xf numFmtId="0" fontId="33" fillId="3" borderId="4" xfId="0" applyFont="1" applyFill="1" applyBorder="1" applyAlignment="1" applyProtection="1">
      <alignment horizontal="left" vertical="center" wrapText="1" indent="1"/>
    </xf>
    <xf numFmtId="0" fontId="16" fillId="0" borderId="54" xfId="1" applyFill="1" applyBorder="1" applyAlignment="1" applyProtection="1">
      <alignment horizontal="left" vertical="center" indent="1" shrinkToFit="1"/>
      <protection locked="0"/>
    </xf>
    <xf numFmtId="0" fontId="35" fillId="0" borderId="54" xfId="1" applyFont="1" applyFill="1" applyBorder="1" applyAlignment="1" applyProtection="1">
      <alignment horizontal="left" vertical="center" indent="1" shrinkToFit="1"/>
      <protection locked="0"/>
    </xf>
    <xf numFmtId="0" fontId="14" fillId="2" borderId="1" xfId="0" applyFont="1" applyFill="1" applyBorder="1" applyAlignment="1" applyProtection="1">
      <alignment horizontal="left" vertical="center" wrapText="1" indent="2"/>
      <protection locked="0"/>
    </xf>
    <xf numFmtId="0" fontId="14" fillId="2" borderId="40" xfId="0" applyFont="1" applyFill="1" applyBorder="1" applyAlignment="1" applyProtection="1">
      <alignment horizontal="left" vertical="center" wrapText="1" indent="2"/>
      <protection locked="0"/>
    </xf>
    <xf numFmtId="0" fontId="14" fillId="2" borderId="2" xfId="0" applyFont="1" applyFill="1" applyBorder="1" applyAlignment="1" applyProtection="1">
      <alignment horizontal="left" vertical="center" wrapText="1" indent="2"/>
      <protection locked="0"/>
    </xf>
    <xf numFmtId="0" fontId="38" fillId="3" borderId="42" xfId="1" applyFont="1" applyFill="1" applyBorder="1" applyAlignment="1" applyProtection="1">
      <alignment horizontal="center" vertical="center"/>
    </xf>
    <xf numFmtId="0" fontId="39" fillId="3" borderId="51" xfId="1" applyFont="1" applyFill="1" applyBorder="1" applyAlignment="1" applyProtection="1">
      <alignment horizontal="center" vertical="center"/>
    </xf>
    <xf numFmtId="0" fontId="39" fillId="3" borderId="52" xfId="1" applyFont="1" applyFill="1" applyBorder="1" applyAlignment="1" applyProtection="1">
      <alignment horizontal="center" vertical="center"/>
    </xf>
    <xf numFmtId="0" fontId="29" fillId="2" borderId="0" xfId="1" applyFont="1" applyFill="1" applyAlignment="1" applyProtection="1">
      <alignment horizontal="left" vertical="center"/>
    </xf>
    <xf numFmtId="0" fontId="61" fillId="0" borderId="0" xfId="0" applyFont="1" applyBorder="1" applyAlignment="1" applyProtection="1">
      <alignment horizontal="left" vertical="center"/>
    </xf>
    <xf numFmtId="0" fontId="63" fillId="0" borderId="0" xfId="0" applyFont="1" applyBorder="1" applyAlignment="1" applyProtection="1">
      <alignment horizontal="left" vertical="center"/>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4" fillId="0" borderId="1" xfId="1" applyNumberFormat="1" applyFont="1" applyBorder="1" applyAlignment="1" applyProtection="1">
      <alignment horizontal="left" vertical="center" indent="1"/>
      <protection locked="0"/>
    </xf>
    <xf numFmtId="0" fontId="14" fillId="0" borderId="40" xfId="1" applyNumberFormat="1" applyFont="1" applyBorder="1" applyAlignment="1" applyProtection="1">
      <alignment horizontal="left" vertical="center" indent="1"/>
      <protection locked="0"/>
    </xf>
    <xf numFmtId="0" fontId="14" fillId="0" borderId="2" xfId="1" applyNumberFormat="1" applyFont="1" applyBorder="1" applyAlignment="1" applyProtection="1">
      <alignment horizontal="left" vertical="center" indent="1"/>
      <protection locked="0"/>
    </xf>
    <xf numFmtId="0" fontId="10" fillId="3" borderId="40" xfId="0" applyFont="1" applyFill="1" applyBorder="1" applyAlignment="1">
      <alignment horizontal="left" vertical="center" indent="1"/>
    </xf>
    <xf numFmtId="49" fontId="14" fillId="0" borderId="1" xfId="1" applyNumberFormat="1" applyFont="1" applyBorder="1" applyAlignment="1" applyProtection="1">
      <alignment horizontal="left" vertical="center" indent="1"/>
      <protection locked="0"/>
    </xf>
    <xf numFmtId="49" fontId="14" fillId="0" borderId="40" xfId="1" applyNumberFormat="1" applyFont="1" applyBorder="1" applyAlignment="1" applyProtection="1">
      <alignment horizontal="left" vertical="center" indent="1"/>
      <protection locked="0"/>
    </xf>
    <xf numFmtId="49" fontId="14" fillId="0" borderId="2" xfId="1" applyNumberFormat="1" applyFont="1" applyBorder="1" applyAlignment="1" applyProtection="1">
      <alignment horizontal="left" vertical="center" indent="1"/>
      <protection locked="0"/>
    </xf>
    <xf numFmtId="14" fontId="14" fillId="2" borderId="1" xfId="0" applyNumberFormat="1" applyFont="1" applyFill="1" applyBorder="1" applyAlignment="1" applyProtection="1">
      <alignment horizontal="left" vertical="center" indent="1"/>
      <protection locked="0"/>
    </xf>
    <xf numFmtId="14" fontId="14" fillId="2" borderId="40" xfId="0" applyNumberFormat="1" applyFont="1" applyFill="1" applyBorder="1" applyAlignment="1" applyProtection="1">
      <alignment horizontal="left" vertical="center" indent="1"/>
      <protection locked="0"/>
    </xf>
    <xf numFmtId="14" fontId="14" fillId="2" borderId="2" xfId="0" applyNumberFormat="1" applyFont="1" applyFill="1" applyBorder="1" applyAlignment="1" applyProtection="1">
      <alignment horizontal="left" vertical="center" indent="1"/>
      <protection locked="0"/>
    </xf>
    <xf numFmtId="0" fontId="10" fillId="3" borderId="1"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14" fillId="0" borderId="1" xfId="0" applyFont="1" applyBorder="1" applyAlignment="1" applyProtection="1">
      <alignment horizontal="left" vertical="center" indent="1" shrinkToFit="1"/>
      <protection locked="0"/>
    </xf>
    <xf numFmtId="0" fontId="14" fillId="0" borderId="40" xfId="0" applyFont="1" applyBorder="1" applyAlignment="1" applyProtection="1">
      <alignment horizontal="left" vertical="center" indent="1" shrinkToFit="1"/>
      <protection locked="0"/>
    </xf>
    <xf numFmtId="0" fontId="14" fillId="0" borderId="2" xfId="0" applyFont="1" applyBorder="1" applyAlignment="1" applyProtection="1">
      <alignment horizontal="left" vertical="center" indent="1" shrinkToFit="1"/>
      <protection locked="0"/>
    </xf>
    <xf numFmtId="0" fontId="9" fillId="3" borderId="13" xfId="0" applyFont="1" applyFill="1" applyBorder="1" applyAlignment="1">
      <alignment horizontal="left" wrapText="1" indent="1"/>
    </xf>
    <xf numFmtId="0" fontId="33" fillId="3" borderId="29" xfId="0" applyFont="1" applyFill="1" applyBorder="1" applyAlignment="1">
      <alignment horizontal="left" indent="1"/>
    </xf>
    <xf numFmtId="0" fontId="33" fillId="3" borderId="11" xfId="0" applyFont="1" applyFill="1" applyBorder="1" applyAlignment="1">
      <alignment horizontal="left" vertical="center" wrapText="1" indent="1"/>
    </xf>
    <xf numFmtId="0" fontId="33" fillId="3" borderId="4" xfId="0" applyFont="1" applyFill="1" applyBorder="1" applyAlignment="1">
      <alignment horizontal="left" vertical="center" wrapText="1" indent="1"/>
    </xf>
    <xf numFmtId="0" fontId="10" fillId="3" borderId="13" xfId="0" applyFont="1" applyFill="1" applyBorder="1" applyAlignment="1">
      <alignment horizontal="left" vertical="center" wrapText="1" indent="1"/>
    </xf>
    <xf numFmtId="0" fontId="10" fillId="3" borderId="29" xfId="0" applyFont="1" applyFill="1" applyBorder="1" applyAlignment="1">
      <alignment horizontal="left" vertical="center" indent="1"/>
    </xf>
    <xf numFmtId="0" fontId="14" fillId="0" borderId="1" xfId="0" applyNumberFormat="1" applyFont="1" applyBorder="1" applyAlignment="1" applyProtection="1">
      <alignment horizontal="left" vertical="center" indent="1" shrinkToFit="1"/>
      <protection locked="0"/>
    </xf>
    <xf numFmtId="0" fontId="14" fillId="0" borderId="40" xfId="0" applyNumberFormat="1" applyFont="1" applyBorder="1" applyAlignment="1" applyProtection="1">
      <alignment horizontal="left" vertical="center" indent="1" shrinkToFit="1"/>
      <protection locked="0"/>
    </xf>
    <xf numFmtId="0" fontId="14" fillId="0" borderId="2" xfId="0" applyNumberFormat="1" applyFont="1" applyBorder="1" applyAlignment="1" applyProtection="1">
      <alignment horizontal="left" vertical="center" indent="1" shrinkToFit="1"/>
      <protection locked="0"/>
    </xf>
    <xf numFmtId="0" fontId="1" fillId="2" borderId="0" xfId="0" applyFont="1" applyFill="1" applyAlignment="1">
      <alignment horizontal="center" vertical="center" wrapText="1"/>
    </xf>
    <xf numFmtId="0" fontId="12" fillId="3" borderId="43" xfId="0" applyFont="1" applyFill="1" applyBorder="1" applyAlignment="1" applyProtection="1">
      <alignment horizontal="center" vertical="center" wrapText="1"/>
      <protection locked="0"/>
    </xf>
    <xf numFmtId="0" fontId="12" fillId="3" borderId="44"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center" vertical="center" wrapText="1"/>
      <protection locked="0"/>
    </xf>
    <xf numFmtId="0" fontId="14" fillId="2" borderId="46"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4" fillId="2" borderId="48" xfId="0" applyFont="1" applyFill="1" applyBorder="1" applyAlignment="1" applyProtection="1">
      <alignment horizontal="center" vertical="center" wrapText="1"/>
      <protection locked="0"/>
    </xf>
    <xf numFmtId="0" fontId="14" fillId="2" borderId="49"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left" vertical="center" wrapText="1"/>
      <protection locked="0"/>
    </xf>
    <xf numFmtId="0" fontId="14" fillId="2" borderId="47" xfId="0" applyFont="1" applyFill="1" applyBorder="1" applyAlignment="1" applyProtection="1">
      <alignment horizontal="left" vertical="center" wrapText="1"/>
      <protection locked="0"/>
    </xf>
    <xf numFmtId="0" fontId="14" fillId="2" borderId="49" xfId="0" applyFont="1" applyFill="1" applyBorder="1" applyAlignment="1" applyProtection="1">
      <alignment horizontal="left" vertical="center" wrapText="1"/>
      <protection locked="0"/>
    </xf>
    <xf numFmtId="0" fontId="14" fillId="2" borderId="50"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0" borderId="25" xfId="0" applyFont="1" applyBorder="1" applyAlignment="1" applyProtection="1">
      <alignment horizontal="left" vertical="center" indent="1"/>
    </xf>
    <xf numFmtId="0" fontId="11" fillId="0" borderId="26" xfId="0" applyFont="1" applyBorder="1" applyAlignment="1" applyProtection="1">
      <alignment horizontal="left" vertical="center" indent="1"/>
    </xf>
    <xf numFmtId="0" fontId="11" fillId="0" borderId="18" xfId="0" applyFont="1" applyBorder="1" applyAlignment="1" applyProtection="1">
      <alignment horizontal="left" vertical="center" indent="1"/>
    </xf>
    <xf numFmtId="0" fontId="11" fillId="0" borderId="23" xfId="0" applyFont="1" applyBorder="1" applyAlignment="1" applyProtection="1">
      <alignment horizontal="left" vertical="center" indent="1"/>
    </xf>
    <xf numFmtId="0" fontId="11" fillId="0" borderId="20" xfId="0" applyFont="1" applyBorder="1" applyAlignment="1" applyProtection="1">
      <alignment horizontal="left" vertical="center" wrapText="1" indent="1"/>
    </xf>
    <xf numFmtId="0" fontId="11" fillId="0" borderId="22" xfId="0" applyFont="1" applyBorder="1" applyAlignment="1" applyProtection="1">
      <alignment horizontal="left" vertical="center" indent="1"/>
    </xf>
    <xf numFmtId="0" fontId="11" fillId="0" borderId="36" xfId="0" applyFont="1" applyBorder="1" applyAlignment="1" applyProtection="1">
      <alignment horizontal="left" vertical="center" indent="1"/>
    </xf>
    <xf numFmtId="0" fontId="11" fillId="0" borderId="37" xfId="0" applyFont="1" applyBorder="1" applyAlignment="1" applyProtection="1">
      <alignment horizontal="left" vertical="center" indent="1"/>
    </xf>
    <xf numFmtId="0" fontId="11" fillId="0" borderId="21" xfId="0" applyFont="1" applyBorder="1" applyAlignment="1" applyProtection="1">
      <alignment horizontal="left" vertical="center" indent="1"/>
    </xf>
    <xf numFmtId="0" fontId="11" fillId="0" borderId="24" xfId="0" applyFont="1" applyBorder="1" applyAlignment="1" applyProtection="1">
      <alignment horizontal="left" vertical="center" indent="1"/>
    </xf>
    <xf numFmtId="0" fontId="11" fillId="0" borderId="27" xfId="0" applyFont="1" applyBorder="1" applyAlignment="1" applyProtection="1">
      <alignment horizontal="left" vertical="center" indent="1"/>
    </xf>
    <xf numFmtId="0" fontId="11" fillId="0" borderId="28" xfId="0" applyFont="1" applyBorder="1" applyAlignment="1" applyProtection="1">
      <alignment horizontal="left" vertical="center" indent="1"/>
    </xf>
    <xf numFmtId="0" fontId="36" fillId="3" borderId="5" xfId="0" applyFont="1" applyFill="1" applyBorder="1" applyAlignment="1" applyProtection="1">
      <alignment horizontal="center" vertical="top" textRotation="255"/>
    </xf>
    <xf numFmtId="0" fontId="36" fillId="3" borderId="8" xfId="0" applyFont="1" applyFill="1" applyBorder="1" applyAlignment="1" applyProtection="1">
      <alignment horizontal="center" vertical="top" textRotation="255"/>
    </xf>
    <xf numFmtId="0" fontId="36" fillId="3" borderId="15" xfId="0" applyFont="1" applyFill="1" applyBorder="1" applyAlignment="1" applyProtection="1">
      <alignment horizontal="center" vertical="top" textRotation="255"/>
    </xf>
    <xf numFmtId="0" fontId="11" fillId="3" borderId="6"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13"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xf>
    <xf numFmtId="0" fontId="11" fillId="6" borderId="29" xfId="0" applyFont="1" applyFill="1" applyBorder="1" applyAlignment="1" applyProtection="1">
      <alignment horizontal="center" vertical="center"/>
    </xf>
    <xf numFmtId="0" fontId="11" fillId="6" borderId="9"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1" fillId="6" borderId="31" xfId="0" applyFont="1" applyFill="1" applyBorder="1" applyAlignment="1" applyProtection="1">
      <alignment horizontal="center" vertical="center"/>
    </xf>
    <xf numFmtId="0" fontId="14" fillId="2" borderId="3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36" fillId="6" borderId="5" xfId="0" applyFont="1" applyFill="1" applyBorder="1" applyAlignment="1" applyProtection="1">
      <alignment horizontal="center" vertical="top" textRotation="255"/>
    </xf>
    <xf numFmtId="0" fontId="36" fillId="6" borderId="8" xfId="0" applyFont="1" applyFill="1" applyBorder="1" applyAlignment="1" applyProtection="1">
      <alignment horizontal="center" vertical="top" textRotation="255"/>
    </xf>
    <xf numFmtId="0" fontId="36" fillId="6" borderId="15" xfId="0" applyFont="1" applyFill="1" applyBorder="1" applyAlignment="1" applyProtection="1">
      <alignment horizontal="center" vertical="top" textRotation="255"/>
    </xf>
    <xf numFmtId="0" fontId="11" fillId="6" borderId="6" xfId="0" applyFont="1" applyFill="1" applyBorder="1" applyAlignment="1" applyProtection="1">
      <alignment horizontal="center" vertical="center"/>
    </xf>
    <xf numFmtId="0" fontId="11" fillId="6" borderId="33"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1" fillId="6" borderId="32" xfId="0" applyFont="1" applyFill="1" applyBorder="1" applyAlignment="1" applyProtection="1">
      <alignment horizontal="center" vertical="center"/>
    </xf>
    <xf numFmtId="0" fontId="11" fillId="0" borderId="20" xfId="0" applyFont="1" applyBorder="1" applyAlignment="1" applyProtection="1">
      <alignment horizontal="left" vertical="center" indent="1"/>
    </xf>
    <xf numFmtId="0" fontId="11" fillId="0" borderId="21" xfId="0" applyFont="1" applyBorder="1" applyAlignment="1" applyProtection="1">
      <alignment horizontal="left" vertical="center" wrapText="1" indent="1"/>
    </xf>
    <xf numFmtId="0" fontId="11" fillId="0" borderId="24" xfId="0" applyFont="1" applyBorder="1" applyAlignment="1" applyProtection="1">
      <alignment horizontal="left" vertical="center" wrapText="1" indent="1"/>
    </xf>
    <xf numFmtId="0" fontId="11" fillId="6" borderId="13"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30" xfId="0" applyFont="1" applyFill="1" applyBorder="1" applyAlignment="1" applyProtection="1">
      <alignment horizontal="center" vertical="center" wrapText="1"/>
    </xf>
    <xf numFmtId="0" fontId="11" fillId="6" borderId="11" xfId="0" applyFont="1" applyFill="1" applyBorder="1" applyAlignment="1" applyProtection="1">
      <alignment horizontal="center" vertical="center" wrapText="1"/>
    </xf>
    <xf numFmtId="0" fontId="11" fillId="6" borderId="3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center" vertical="center"/>
    </xf>
    <xf numFmtId="0" fontId="6" fillId="9" borderId="0" xfId="0" applyFont="1" applyFill="1" applyAlignment="1" applyProtection="1">
      <alignment horizontal="center" vertical="center"/>
      <protection hidden="1"/>
    </xf>
    <xf numFmtId="0" fontId="10" fillId="8" borderId="1" xfId="0" applyFont="1" applyFill="1" applyBorder="1" applyAlignment="1" applyProtection="1">
      <alignment horizontal="left" vertical="center" wrapText="1"/>
      <protection hidden="1"/>
    </xf>
    <xf numFmtId="0" fontId="10" fillId="8" borderId="67" xfId="0" applyFont="1" applyFill="1" applyBorder="1" applyAlignment="1" applyProtection="1">
      <alignment horizontal="left" vertical="center" wrapText="1"/>
      <protection hidden="1"/>
    </xf>
    <xf numFmtId="0" fontId="55" fillId="0" borderId="0" xfId="0" applyFont="1" applyFill="1" applyAlignment="1" applyProtection="1">
      <alignment horizontal="right" vertical="center" wrapText="1"/>
      <protection hidden="1"/>
    </xf>
    <xf numFmtId="0" fontId="56" fillId="0" borderId="0" xfId="0" applyFont="1" applyFill="1" applyAlignment="1" applyProtection="1">
      <alignment horizontal="center" vertical="center" wrapText="1"/>
      <protection hidden="1"/>
    </xf>
    <xf numFmtId="0" fontId="10" fillId="8" borderId="3" xfId="0" applyFont="1" applyFill="1" applyBorder="1" applyAlignment="1" applyProtection="1">
      <alignment horizontal="left" vertical="center" indent="2"/>
      <protection hidden="1"/>
    </xf>
    <xf numFmtId="14" fontId="11" fillId="0" borderId="1" xfId="0" applyNumberFormat="1" applyFont="1" applyBorder="1" applyAlignment="1" applyProtection="1">
      <alignment horizontal="left" vertical="center" indent="1"/>
      <protection hidden="1"/>
    </xf>
    <xf numFmtId="14" fontId="11" fillId="0" borderId="40" xfId="0" applyNumberFormat="1" applyFont="1" applyBorder="1" applyAlignment="1" applyProtection="1">
      <alignment horizontal="left" vertical="center" indent="1"/>
      <protection hidden="1"/>
    </xf>
    <xf numFmtId="14" fontId="11" fillId="0" borderId="2" xfId="0" applyNumberFormat="1" applyFont="1" applyBorder="1" applyAlignment="1" applyProtection="1">
      <alignment horizontal="left" vertical="center" indent="1"/>
      <protection hidden="1"/>
    </xf>
    <xf numFmtId="0" fontId="58" fillId="0" borderId="0" xfId="0" applyFont="1" applyFill="1" applyAlignment="1" applyProtection="1">
      <alignment horizontal="center" vertical="top" wrapText="1"/>
      <protection hidden="1"/>
    </xf>
    <xf numFmtId="0" fontId="7" fillId="0" borderId="0" xfId="0" applyFont="1" applyBorder="1" applyAlignment="1" applyProtection="1">
      <alignment horizontal="left" vertical="center" wrapText="1"/>
      <protection hidden="1"/>
    </xf>
    <xf numFmtId="0" fontId="47" fillId="0" borderId="0"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10" fillId="8" borderId="1" xfId="0" applyFont="1" applyFill="1" applyBorder="1" applyAlignment="1" applyProtection="1">
      <alignment horizontal="left" vertical="center" indent="2"/>
      <protection hidden="1"/>
    </xf>
    <xf numFmtId="0" fontId="10" fillId="8" borderId="2" xfId="0" applyFont="1" applyFill="1" applyBorder="1" applyAlignment="1" applyProtection="1">
      <alignment horizontal="left" vertical="center" indent="2"/>
      <protection hidden="1"/>
    </xf>
    <xf numFmtId="0" fontId="49" fillId="0" borderId="1" xfId="0" quotePrefix="1" applyNumberFormat="1" applyFont="1" applyBorder="1" applyAlignment="1" applyProtection="1">
      <alignment horizontal="left" vertical="center" indent="1" shrinkToFit="1"/>
      <protection hidden="1"/>
    </xf>
    <xf numFmtId="0" fontId="49" fillId="0" borderId="40" xfId="0" quotePrefix="1" applyNumberFormat="1" applyFont="1" applyBorder="1" applyAlignment="1" applyProtection="1">
      <alignment horizontal="left" vertical="center" indent="1" shrinkToFit="1"/>
      <protection hidden="1"/>
    </xf>
    <xf numFmtId="0" fontId="49" fillId="0" borderId="2" xfId="0" quotePrefix="1" applyNumberFormat="1" applyFont="1" applyBorder="1" applyAlignment="1" applyProtection="1">
      <alignment horizontal="left" vertical="center" indent="1" shrinkToFit="1"/>
      <protection hidden="1"/>
    </xf>
    <xf numFmtId="0" fontId="14" fillId="0" borderId="1" xfId="0" applyFont="1" applyBorder="1" applyAlignment="1" applyProtection="1">
      <alignment horizontal="left" vertical="center" indent="1" shrinkToFit="1"/>
      <protection hidden="1"/>
    </xf>
    <xf numFmtId="0" fontId="14" fillId="0" borderId="40" xfId="0" applyFont="1" applyBorder="1" applyAlignment="1" applyProtection="1">
      <alignment horizontal="left" vertical="center" indent="1" shrinkToFit="1"/>
      <protection hidden="1"/>
    </xf>
    <xf numFmtId="0" fontId="14" fillId="0" borderId="2" xfId="0" applyFont="1" applyBorder="1" applyAlignment="1" applyProtection="1">
      <alignment horizontal="left" vertical="center" indent="1" shrinkToFit="1"/>
      <protection hidden="1"/>
    </xf>
    <xf numFmtId="0" fontId="41" fillId="0" borderId="0" xfId="1" applyFont="1" applyAlignment="1" applyProtection="1">
      <alignment horizontal="left" vertical="center"/>
      <protection hidden="1"/>
    </xf>
    <xf numFmtId="0" fontId="6" fillId="0" borderId="0" xfId="0" applyFont="1" applyAlignment="1" applyProtection="1">
      <alignment horizontal="left" vertical="center" wrapText="1"/>
      <protection hidden="1"/>
    </xf>
    <xf numFmtId="0" fontId="3" fillId="0" borderId="41" xfId="0" applyFont="1" applyBorder="1" applyAlignment="1" applyProtection="1">
      <alignment horizontal="left" vertical="center" indent="1"/>
    </xf>
    <xf numFmtId="0" fontId="3" fillId="0" borderId="55" xfId="0" applyFont="1" applyBorder="1" applyAlignment="1" applyProtection="1">
      <alignment horizontal="left" vertical="center" indent="1"/>
    </xf>
    <xf numFmtId="0" fontId="3" fillId="0" borderId="56" xfId="0" applyFont="1" applyBorder="1" applyAlignment="1" applyProtection="1">
      <alignment horizontal="left" vertical="center" indent="1"/>
    </xf>
    <xf numFmtId="0" fontId="7" fillId="0" borderId="0" xfId="0" applyFont="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8" fillId="0" borderId="0" xfId="0" applyFont="1" applyAlignment="1">
      <alignment horizontal="center" vertical="center" wrapText="1"/>
    </xf>
    <xf numFmtId="0" fontId="18" fillId="0" borderId="0" xfId="0" applyFont="1" applyAlignment="1">
      <alignment horizontal="center" vertical="center"/>
    </xf>
    <xf numFmtId="0" fontId="21" fillId="0" borderId="0" xfId="0" applyFont="1" applyAlignment="1">
      <alignment horizontal="left" vertical="top" wrapText="1"/>
    </xf>
    <xf numFmtId="0" fontId="12" fillId="3" borderId="1" xfId="0" applyFont="1" applyFill="1" applyBorder="1" applyAlignment="1">
      <alignment horizontal="left" vertical="center" indent="2"/>
    </xf>
    <xf numFmtId="0" fontId="12" fillId="3" borderId="40" xfId="0" applyFont="1" applyFill="1" applyBorder="1" applyAlignment="1">
      <alignment horizontal="left" vertical="center" indent="2"/>
    </xf>
    <xf numFmtId="178" fontId="32" fillId="0" borderId="3" xfId="0" applyNumberFormat="1" applyFont="1" applyBorder="1" applyAlignment="1">
      <alignment horizontal="left" vertical="center" indent="1"/>
    </xf>
    <xf numFmtId="0" fontId="4" fillId="0" borderId="3" xfId="0" applyFont="1" applyBorder="1" applyAlignment="1">
      <alignment horizontal="left" vertical="center" indent="1"/>
    </xf>
    <xf numFmtId="49" fontId="27" fillId="0" borderId="1" xfId="0" applyNumberFormat="1" applyFont="1" applyBorder="1" applyAlignment="1">
      <alignment horizontal="center" vertical="center"/>
    </xf>
    <xf numFmtId="49" fontId="27" fillId="0" borderId="2" xfId="0" applyNumberFormat="1" applyFont="1" applyBorder="1" applyAlignment="1">
      <alignment horizontal="center" vertical="center"/>
    </xf>
    <xf numFmtId="0" fontId="23" fillId="3" borderId="1" xfId="0" applyFont="1" applyFill="1" applyBorder="1" applyAlignment="1">
      <alignment horizontal="left" vertical="center" indent="2"/>
    </xf>
    <xf numFmtId="0" fontId="23" fillId="3" borderId="40" xfId="0" applyFont="1" applyFill="1" applyBorder="1" applyAlignment="1">
      <alignment horizontal="left" vertical="center" indent="2"/>
    </xf>
    <xf numFmtId="14" fontId="6" fillId="0" borderId="3" xfId="0" applyNumberFormat="1" applyFont="1" applyBorder="1" applyAlignment="1">
      <alignment horizontal="left" vertical="center" indent="1"/>
    </xf>
    <xf numFmtId="0" fontId="12" fillId="3" borderId="38" xfId="0" applyFont="1" applyFill="1" applyBorder="1" applyAlignment="1">
      <alignment horizontal="left" vertical="center" indent="2"/>
    </xf>
    <xf numFmtId="0" fontId="12" fillId="3" borderId="41" xfId="0" applyFont="1" applyFill="1" applyBorder="1" applyAlignment="1">
      <alignment horizontal="left" vertical="center" indent="2"/>
    </xf>
    <xf numFmtId="0" fontId="4" fillId="0" borderId="3" xfId="0" applyFont="1" applyBorder="1" applyAlignment="1" applyProtection="1">
      <alignment horizontal="left" vertical="center" indent="1"/>
      <protection locked="0"/>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cellXfs>
  <cellStyles count="2">
    <cellStyle name="ハイパーリンク" xfId="1" builtinId="8"/>
    <cellStyle name="標準" xfId="0" builtinId="0"/>
  </cellStyles>
  <dxfs count="163">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numFmt numFmtId="180" formatCode=";;;"/>
    </dxf>
    <dxf>
      <numFmt numFmtId="180" formatCode=";;;"/>
    </dxf>
    <dxf>
      <numFmt numFmtId="180" formatCode=";;;"/>
    </dxf>
    <dxf>
      <numFmt numFmtId="180" formatCode=";;;"/>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numFmt numFmtId="180" formatCode=";;;"/>
      <fill>
        <patternFill patternType="none">
          <bgColor auto="1"/>
        </patternFill>
      </fill>
    </dxf>
    <dxf>
      <numFmt numFmtId="180" formatCode=";;;"/>
    </dxf>
    <dxf>
      <fill>
        <patternFill>
          <bgColor theme="4" tint="0.79998168889431442"/>
        </patternFill>
      </fill>
    </dxf>
    <dxf>
      <fill>
        <patternFill>
          <bgColor theme="4" tint="0.79998168889431442"/>
        </patternFill>
      </fill>
    </dxf>
    <dxf>
      <fill>
        <patternFill>
          <bgColor theme="9" tint="0.79998168889431442"/>
        </patternFill>
      </fill>
    </dxf>
    <dxf>
      <font>
        <color theme="0" tint="-0.34998626667073579"/>
      </font>
      <numFmt numFmtId="0" formatCode="General"/>
      <fill>
        <patternFill patternType="none">
          <bgColor auto="1"/>
        </patternFill>
      </fill>
    </dxf>
    <dxf>
      <font>
        <b/>
        <i val="0"/>
        <color rgb="FF0070C0"/>
      </font>
    </dxf>
    <dxf>
      <font>
        <color theme="0" tint="-0.34998626667073579"/>
      </font>
      <numFmt numFmtId="0" formatCode="General"/>
      <fill>
        <patternFill patternType="none">
          <bgColor auto="1"/>
        </patternFill>
      </fill>
    </dxf>
    <dxf>
      <font>
        <b/>
        <i val="0"/>
        <color rgb="FFFF0000"/>
      </font>
    </dxf>
    <dxf>
      <font>
        <color theme="0" tint="-0.34998626667073579"/>
      </font>
      <numFmt numFmtId="0" formatCode="General"/>
    </dxf>
    <dxf>
      <fill>
        <patternFill>
          <bgColor rgb="FFFFFFCC"/>
        </patternFill>
      </fill>
    </dxf>
    <dxf>
      <font>
        <b/>
        <i val="0"/>
        <color rgb="FFC00000"/>
      </font>
      <fill>
        <patternFill>
          <bgColor rgb="FFFFCCCC"/>
        </patternFill>
      </fill>
    </dxf>
    <dxf>
      <font>
        <b/>
        <i val="0"/>
        <color rgb="FFC00000"/>
      </font>
      <fill>
        <patternFill>
          <bgColor rgb="FFFFCCCC"/>
        </patternFill>
      </fill>
    </dxf>
    <dxf>
      <font>
        <b/>
        <i val="0"/>
        <color rgb="FFFF0000"/>
      </font>
    </dxf>
    <dxf>
      <font>
        <b/>
        <i val="0"/>
        <color rgb="FFC00000"/>
      </font>
      <fill>
        <patternFill>
          <bgColor rgb="FFFFCC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ont>
        <b/>
        <i val="0"/>
        <color rgb="FF0070C0"/>
      </font>
    </dxf>
    <dxf>
      <numFmt numFmtId="180" formatCode=";;;"/>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ont>
        <b val="0"/>
        <i val="0"/>
        <color theme="1"/>
      </font>
      <numFmt numFmtId="180" formatCode=";;;"/>
    </dxf>
    <dxf>
      <numFmt numFmtId="180" formatCode=";;;"/>
    </dxf>
    <dxf>
      <numFmt numFmtId="180" formatCode=";;;"/>
    </dxf>
    <dxf>
      <font>
        <color theme="0" tint="-0.499984740745262"/>
      </font>
      <numFmt numFmtId="180" formatCode=";;;"/>
      <fill>
        <patternFill>
          <bgColor theme="2"/>
        </patternFill>
      </fill>
      <border>
        <left style="thin">
          <color auto="1"/>
        </left>
        <right style="thin">
          <color auto="1"/>
        </right>
        <top style="thin">
          <color auto="1"/>
        </top>
        <bottom style="thin">
          <color auto="1"/>
        </bottom>
      </border>
    </dxf>
    <dxf>
      <font>
        <b/>
        <i val="0"/>
        <color theme="0" tint="-0.499984740745262"/>
      </font>
      <numFmt numFmtId="0" formatCode="General"/>
    </dxf>
    <dxf>
      <font>
        <b/>
        <i val="0"/>
        <color rgb="FFFF0000"/>
      </font>
    </dxf>
    <dxf>
      <font>
        <color theme="0" tint="-0.499984740745262"/>
      </font>
      <numFmt numFmtId="0" formatCode="General"/>
      <fill>
        <patternFill>
          <bgColor theme="2"/>
        </patternFill>
      </fill>
    </dxf>
    <dxf>
      <fill>
        <patternFill>
          <bgColor rgb="FFFFFFCC"/>
        </patternFill>
      </fill>
    </dxf>
    <dxf>
      <font>
        <color rgb="FFFFFFCC"/>
      </font>
      <numFmt numFmtId="0" formatCode="General"/>
      <fill>
        <patternFill>
          <bgColor rgb="FFFFFFCC"/>
        </patternFill>
      </fill>
    </dxf>
    <dxf>
      <font>
        <color theme="2"/>
      </font>
      <numFmt numFmtId="180" formatCode=";;;"/>
    </dxf>
    <dxf>
      <font>
        <color rgb="FF0070C0"/>
      </font>
    </dxf>
    <dxf>
      <fill>
        <patternFill>
          <bgColor rgb="FFFFFFCC"/>
        </patternFill>
      </fill>
    </dxf>
    <dxf>
      <numFmt numFmtId="180" formatCode=";;;"/>
      <fill>
        <patternFill patternType="none">
          <bgColor auto="1"/>
        </patternFill>
      </fill>
      <border>
        <left/>
        <right/>
        <top/>
        <bottom/>
        <vertical/>
        <horizontal/>
      </border>
    </dxf>
    <dxf>
      <font>
        <b val="0"/>
        <i val="0"/>
        <color theme="1"/>
      </font>
      <numFmt numFmtId="180" formatCode=";;;"/>
    </dxf>
    <dxf>
      <numFmt numFmtId="180" formatCode=";;;"/>
    </dxf>
    <dxf>
      <numFmt numFmtId="180" formatCode=";;;"/>
    </dxf>
    <dxf>
      <numFmt numFmtId="180" formatCode=";;;"/>
    </dxf>
    <dxf>
      <numFmt numFmtId="180" formatCode=";;;"/>
      <fill>
        <patternFill patternType="none">
          <bgColor auto="1"/>
        </patternFill>
      </fill>
      <border>
        <left/>
        <right/>
        <top/>
        <bottom/>
        <vertical/>
        <horizontal/>
      </border>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ill>
        <patternFill patternType="darkUp">
          <fgColor theme="0"/>
          <bgColor rgb="FF99CCFF"/>
        </patternFill>
      </fill>
    </dxf>
    <dxf>
      <font>
        <b/>
        <i val="0"/>
        <color rgb="FF0070C0"/>
      </font>
    </dxf>
    <dxf>
      <font>
        <b/>
        <i val="0"/>
        <color rgb="FF0070C0"/>
      </font>
    </dxf>
    <dxf>
      <font>
        <color theme="0" tint="-0.499984740745262"/>
      </font>
    </dxf>
    <dxf>
      <numFmt numFmtId="180" formatCode=";;;"/>
      <fill>
        <patternFill>
          <bgColor rgb="FFFFFFCC"/>
        </patternFill>
      </fill>
    </dxf>
    <dxf>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font>
        <b/>
        <i val="0"/>
        <color rgb="FF0070C0"/>
      </font>
    </dxf>
    <dxf>
      <numFmt numFmtId="180" formatCode=";;;"/>
      <fill>
        <patternFill>
          <bgColor rgb="FFFFFFCC"/>
        </patternFill>
      </fill>
    </dxf>
    <dxf>
      <font>
        <b/>
        <i val="0"/>
        <color rgb="FF0070C0"/>
      </font>
    </dxf>
    <dxf>
      <numFmt numFmtId="180" formatCode=";;;"/>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FF0000"/>
      </font>
    </dxf>
    <dxf>
      <fill>
        <patternFill>
          <bgColor rgb="FFFFFFCC"/>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180" formatCode=";;;"/>
    </dxf>
    <dxf>
      <numFmt numFmtId="180" formatCode=";;;"/>
    </dxf>
    <dxf>
      <numFmt numFmtId="180" formatCode=";;;"/>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DB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VC0167@viewcard.co.j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12372;&#35500;&#26126;&#65288;&#12524;&#12473;&#65289;'!A50"/><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37096;&#32626;&#21517;&#32681;&#12459;&#12540;&#12489;&#20351;&#29992;&#32773;&#24773;&#22577;&#65288;&#12524;&#12473;&#65289;'!A30"/><Relationship Id="rId2" Type="http://schemas.openxmlformats.org/officeDocument/2006/relationships/image" Target="../media/image2.png"/><Relationship Id="rId1" Type="http://schemas.openxmlformats.org/officeDocument/2006/relationships/hyperlink" Target="#'&#12372;&#35500;&#26126;&#65288;&#12524;&#12473;&#65289;'!A50"/><Relationship Id="rId5" Type="http://schemas.openxmlformats.org/officeDocument/2006/relationships/image" Target="../media/image4.png"/><Relationship Id="rId4" Type="http://schemas.openxmlformats.org/officeDocument/2006/relationships/hyperlink" Target="https://www.jreast.co.jp/card/rule/#07"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jreast.co.jp/card/rule/#07" TargetMode="External"/><Relationship Id="rId2" Type="http://schemas.openxmlformats.org/officeDocument/2006/relationships/image" Target="../media/image5.png"/><Relationship Id="rId1" Type="http://schemas.openxmlformats.org/officeDocument/2006/relationships/hyperlink" Target="#'&#12372;&#35500;&#26126;&#65288;&#12524;&#12473;&#65289;'!A50"/></Relationships>
</file>

<file path=xl/drawings/drawing1.xml><?xml version="1.0" encoding="utf-8"?>
<xdr:wsDr xmlns:xdr="http://schemas.openxmlformats.org/drawingml/2006/spreadsheetDrawing" xmlns:a="http://schemas.openxmlformats.org/drawingml/2006/main">
  <xdr:twoCellAnchor>
    <xdr:from>
      <xdr:col>2</xdr:col>
      <xdr:colOff>762001</xdr:colOff>
      <xdr:row>18</xdr:row>
      <xdr:rowOff>339676</xdr:rowOff>
    </xdr:from>
    <xdr:to>
      <xdr:col>7</xdr:col>
      <xdr:colOff>227015</xdr:colOff>
      <xdr:row>20</xdr:row>
      <xdr:rowOff>124042</xdr:rowOff>
    </xdr:to>
    <xdr:sp macro="" textlink="">
      <xdr:nvSpPr>
        <xdr:cNvPr id="80" name="正方形/長方形 79">
          <a:extLst>
            <a:ext uri="{FF2B5EF4-FFF2-40B4-BE49-F238E27FC236}">
              <a16:creationId xmlns:a16="http://schemas.microsoft.com/office/drawing/2014/main" id="{00000000-0008-0000-0000-000019000000}"/>
            </a:ext>
          </a:extLst>
        </xdr:cNvPr>
        <xdr:cNvSpPr/>
      </xdr:nvSpPr>
      <xdr:spPr bwMode="auto">
        <a:xfrm>
          <a:off x="1559720" y="3923457"/>
          <a:ext cx="6870701" cy="427304"/>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ご登録する情報、同時にお申込みの付帯サービス、申請日をご入力またはプルダウンよりご選択ください。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oneCellAnchor>
    <xdr:from>
      <xdr:col>9</xdr:col>
      <xdr:colOff>452645</xdr:colOff>
      <xdr:row>19</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339470" y="2819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10</xdr:row>
      <xdr:rowOff>0</xdr:rowOff>
    </xdr:from>
    <xdr:ext cx="385555" cy="9239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42594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1</xdr:col>
      <xdr:colOff>9525</xdr:colOff>
      <xdr:row>19</xdr:row>
      <xdr:rowOff>33619</xdr:rowOff>
    </xdr:from>
    <xdr:to>
      <xdr:col>2</xdr:col>
      <xdr:colOff>666750</xdr:colOff>
      <xdr:row>20</xdr:row>
      <xdr:rowOff>107703</xdr:rowOff>
    </xdr:to>
    <xdr:sp macro="" textlink="">
      <xdr:nvSpPr>
        <xdr:cNvPr id="5" name="ホームベース 4">
          <a:extLst>
            <a:ext uri="{FF2B5EF4-FFF2-40B4-BE49-F238E27FC236}">
              <a16:creationId xmlns:a16="http://schemas.microsoft.com/office/drawing/2014/main" id="{00000000-0008-0000-0000-000005000000}"/>
            </a:ext>
          </a:extLst>
        </xdr:cNvPr>
        <xdr:cNvSpPr/>
      </xdr:nvSpPr>
      <xdr:spPr bwMode="auto">
        <a:xfrm>
          <a:off x="256054" y="4034119"/>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１</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32</xdr:row>
      <xdr:rowOff>117475</xdr:rowOff>
    </xdr:from>
    <xdr:to>
      <xdr:col>2</xdr:col>
      <xdr:colOff>606425</xdr:colOff>
      <xdr:row>33</xdr:row>
      <xdr:rowOff>193676</xdr:rowOff>
    </xdr:to>
    <xdr:sp macro="" textlink="">
      <xdr:nvSpPr>
        <xdr:cNvPr id="23" name="ホームベース 22">
          <a:extLst>
            <a:ext uri="{FF2B5EF4-FFF2-40B4-BE49-F238E27FC236}">
              <a16:creationId xmlns:a16="http://schemas.microsoft.com/office/drawing/2014/main" id="{00000000-0008-0000-0000-000017000000}"/>
            </a:ext>
          </a:extLst>
        </xdr:cNvPr>
        <xdr:cNvSpPr/>
      </xdr:nvSpPr>
      <xdr:spPr bwMode="auto">
        <a:xfrm>
          <a:off x="196850" y="7229475"/>
          <a:ext cx="1192742" cy="340783"/>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2</a:t>
          </a:r>
        </a:p>
      </xdr:txBody>
    </xdr:sp>
    <xdr:clientData/>
  </xdr:twoCellAnchor>
  <xdr:twoCellAnchor>
    <xdr:from>
      <xdr:col>2</xdr:col>
      <xdr:colOff>714375</xdr:colOff>
      <xdr:row>32</xdr:row>
      <xdr:rowOff>78315</xdr:rowOff>
    </xdr:from>
    <xdr:to>
      <xdr:col>7</xdr:col>
      <xdr:colOff>243417</xdr:colOff>
      <xdr:row>34</xdr:row>
      <xdr:rowOff>136071</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503589" y="8333315"/>
          <a:ext cx="6922257" cy="583899"/>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法人情報／組織情報／カード使用者情報／付帯サービス情報 （</a:t>
          </a:r>
          <a:r>
            <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お申込みの場合のみ） について、以下に表示されたリンク先へお進みいただきご入力ください。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0</xdr:col>
      <xdr:colOff>57150</xdr:colOff>
      <xdr:row>0</xdr:row>
      <xdr:rowOff>47625</xdr:rowOff>
    </xdr:from>
    <xdr:to>
      <xdr:col>2</xdr:col>
      <xdr:colOff>445558</xdr:colOff>
      <xdr:row>1</xdr:row>
      <xdr:rowOff>76200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57150" y="47625"/>
          <a:ext cx="1178983" cy="2952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２３</a:t>
          </a:r>
          <a:r>
            <a:rPr kumimoji="1" lang="en-US" altLang="ja-JP" sz="1100">
              <a:solidFill>
                <a:schemeClr val="tx1"/>
              </a:solidFill>
              <a:latin typeface="BIZ UDPゴシック" panose="020B0400000000000000" pitchFamily="50" charset="-128"/>
              <a:ea typeface="BIZ UDPゴシック" panose="020B0400000000000000" pitchFamily="50" charset="-128"/>
            </a:rPr>
            <a:t>10</a:t>
          </a:r>
          <a:r>
            <a:rPr kumimoji="1" lang="ja-JP" altLang="en-US" sz="1100">
              <a:solidFill>
                <a:schemeClr val="tx1"/>
              </a:solidFill>
              <a:latin typeface="BIZ UDPゴシック" panose="020B0400000000000000" pitchFamily="50" charset="-128"/>
              <a:ea typeface="BIZ UDPゴシック" panose="020B0400000000000000" pitchFamily="50" charset="-128"/>
            </a:rPr>
            <a:t>ー</a:t>
          </a:r>
          <a:r>
            <a:rPr kumimoji="1" lang="en-US" altLang="ja-JP" sz="1100">
              <a:solidFill>
                <a:schemeClr val="tx1"/>
              </a:solidFill>
              <a:latin typeface="BIZ UDPゴシック" panose="020B0400000000000000" pitchFamily="50" charset="-128"/>
              <a:ea typeface="BIZ UDPゴシック" panose="020B0400000000000000" pitchFamily="50" charset="-128"/>
            </a:rPr>
            <a:t>J</a:t>
          </a:r>
          <a:r>
            <a:rPr kumimoji="1" lang="ja-JP" altLang="en-US" sz="1100">
              <a:solidFill>
                <a:schemeClr val="tx1"/>
              </a:solidFill>
              <a:latin typeface="BIZ UDPゴシック" panose="020B0400000000000000" pitchFamily="50" charset="-128"/>
              <a:ea typeface="BIZ UDPゴシック" panose="020B0400000000000000" pitchFamily="50" charset="-128"/>
            </a:rPr>
            <a:t>新０</a:t>
          </a:r>
          <a:r>
            <a:rPr kumimoji="1" lang="en-US" altLang="ja-JP" sz="1100">
              <a:solidFill>
                <a:schemeClr val="tx1"/>
              </a:solidFill>
              <a:latin typeface="BIZ UDPゴシック" panose="020B0400000000000000" pitchFamily="50" charset="-128"/>
              <a:ea typeface="BIZ UDPゴシック" panose="020B0400000000000000" pitchFamily="50" charset="-128"/>
            </a:rPr>
            <a:t>2</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847536</xdr:colOff>
      <xdr:row>0</xdr:row>
      <xdr:rowOff>0</xdr:rowOff>
    </xdr:from>
    <xdr:to>
      <xdr:col>6</xdr:col>
      <xdr:colOff>1795554</xdr:colOff>
      <xdr:row>3</xdr:row>
      <xdr:rowOff>107949</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bwMode="auto">
        <a:xfrm>
          <a:off x="1631948" y="0"/>
          <a:ext cx="5307106" cy="914773"/>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ビュー法人カード　電子申請</a:t>
          </a:r>
        </a:p>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 法人カードレスサービス</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33430</xdr:colOff>
      <xdr:row>1</xdr:row>
      <xdr:rowOff>46691</xdr:rowOff>
    </xdr:from>
    <xdr:to>
      <xdr:col>4</xdr:col>
      <xdr:colOff>55655</xdr:colOff>
      <xdr:row>2</xdr:row>
      <xdr:rowOff>190501</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bwMode="auto">
        <a:xfrm>
          <a:off x="1736724" y="315632"/>
          <a:ext cx="896284" cy="412751"/>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4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4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oneCellAnchor>
    <xdr:from>
      <xdr:col>16</xdr:col>
      <xdr:colOff>185945</xdr:colOff>
      <xdr:row>19</xdr:row>
      <xdr:rowOff>0</xdr:rowOff>
    </xdr:from>
    <xdr:ext cx="385555" cy="92398"/>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3952745" y="32670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13</xdr:col>
      <xdr:colOff>138320</xdr:colOff>
      <xdr:row>19</xdr:row>
      <xdr:rowOff>0</xdr:rowOff>
    </xdr:from>
    <xdr:ext cx="385555" cy="92398"/>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2171570" y="3600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0</xdr:col>
      <xdr:colOff>233642</xdr:colOff>
      <xdr:row>8</xdr:row>
      <xdr:rowOff>181537</xdr:rowOff>
    </xdr:from>
    <xdr:to>
      <xdr:col>2</xdr:col>
      <xdr:colOff>644338</xdr:colOff>
      <xdr:row>9</xdr:row>
      <xdr:rowOff>210798</xdr:rowOff>
    </xdr:to>
    <xdr:sp macro="" textlink="">
      <xdr:nvSpPr>
        <xdr:cNvPr id="97" name="ホームベース 96">
          <a:extLst>
            <a:ext uri="{FF2B5EF4-FFF2-40B4-BE49-F238E27FC236}">
              <a16:creationId xmlns:a16="http://schemas.microsoft.com/office/drawing/2014/main" id="{00000000-0008-0000-0000-000005000000}"/>
            </a:ext>
          </a:extLst>
        </xdr:cNvPr>
        <xdr:cNvSpPr/>
      </xdr:nvSpPr>
      <xdr:spPr bwMode="auto">
        <a:xfrm>
          <a:off x="233642" y="988361"/>
          <a:ext cx="1195108" cy="343025"/>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b="1">
              <a:solidFill>
                <a:schemeClr val="bg1"/>
              </a:solidFill>
              <a:latin typeface="BIZ UDPゴシック" panose="020B0400000000000000" pitchFamily="50" charset="-128"/>
              <a:ea typeface="BIZ UDPゴシック" panose="020B0400000000000000" pitchFamily="50" charset="-128"/>
            </a:rPr>
            <a:t>はじめに</a:t>
          </a:r>
          <a:endParaRPr lang="en-US" altLang="ja-JP"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329291</xdr:colOff>
      <xdr:row>16</xdr:row>
      <xdr:rowOff>91849</xdr:rowOff>
    </xdr:from>
    <xdr:to>
      <xdr:col>9</xdr:col>
      <xdr:colOff>1300841</xdr:colOff>
      <xdr:row>17</xdr:row>
      <xdr:rowOff>145676</xdr:rowOff>
    </xdr:to>
    <xdr:sp macro="" textlink="">
      <xdr:nvSpPr>
        <xdr:cNvPr id="99" name="四角形吹き出し 98">
          <a:extLst>
            <a:ext uri="{FF2B5EF4-FFF2-40B4-BE49-F238E27FC236}">
              <a16:creationId xmlns:a16="http://schemas.microsoft.com/office/drawing/2014/main" id="{00000000-0008-0000-0000-000033000000}"/>
            </a:ext>
          </a:extLst>
        </xdr:cNvPr>
        <xdr:cNvSpPr/>
      </xdr:nvSpPr>
      <xdr:spPr bwMode="auto">
        <a:xfrm>
          <a:off x="8991438" y="1705496"/>
          <a:ext cx="971550" cy="457239"/>
        </a:xfrm>
        <a:prstGeom prst="wedgeRectCallout">
          <a:avLst>
            <a:gd name="adj1" fmla="val -105294"/>
            <a:gd name="adj2" fmla="val -58734"/>
          </a:avLst>
        </a:prstGeom>
        <a:solidFill>
          <a:srgbClr val="00B0F0"/>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2400" b="0">
              <a:solidFill>
                <a:srgbClr val="FF0000"/>
              </a:solidFill>
              <a:latin typeface="BIZ UDPゴシック" panose="020B0400000000000000" pitchFamily="50" charset="-128"/>
              <a:ea typeface="BIZ UDPゴシック" panose="020B0400000000000000" pitchFamily="50" charset="-128"/>
            </a:rPr>
            <a:t>追加</a:t>
          </a:r>
          <a:endParaRPr lang="en-US" altLang="ja-JP" sz="24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884643</xdr:colOff>
      <xdr:row>30</xdr:row>
      <xdr:rowOff>10584</xdr:rowOff>
    </xdr:from>
    <xdr:to>
      <xdr:col>6</xdr:col>
      <xdr:colOff>2671358</xdr:colOff>
      <xdr:row>31</xdr:row>
      <xdr:rowOff>166446</xdr:rowOff>
    </xdr:to>
    <xdr:sp macro="" textlink="">
      <xdr:nvSpPr>
        <xdr:cNvPr id="106" name="正方形/長方形 105">
          <a:extLst>
            <a:ext uri="{FF2B5EF4-FFF2-40B4-BE49-F238E27FC236}">
              <a16:creationId xmlns:a16="http://schemas.microsoft.com/office/drawing/2014/main" id="{00000000-0008-0000-0000-0000AB000000}"/>
            </a:ext>
          </a:extLst>
        </xdr:cNvPr>
        <xdr:cNvSpPr/>
      </xdr:nvSpPr>
      <xdr:spPr bwMode="auto">
        <a:xfrm>
          <a:off x="1669055" y="8146055"/>
          <a:ext cx="6145803" cy="469626"/>
        </a:xfrm>
        <a:prstGeom prst="rect">
          <a:avLst/>
        </a:prstGeom>
        <a:noFill/>
        <a:ln w="9525" algn="ctr">
          <a:noFill/>
          <a:prstDash val="dash"/>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a:solidFill>
                <a:schemeClr val="tx1"/>
              </a:solidFill>
              <a:latin typeface="BIZ UDPゴシック" panose="020B0400000000000000" pitchFamily="50" charset="-128"/>
              <a:ea typeface="BIZ UDPゴシック" panose="020B0400000000000000" pitchFamily="50" charset="-128"/>
            </a:rPr>
            <a:t>※</a:t>
          </a:r>
          <a:r>
            <a:rPr lang="ja-JP" altLang="en-US" sz="800" b="0">
              <a:solidFill>
                <a:schemeClr val="tx1"/>
              </a:solidFill>
              <a:latin typeface="BIZ UDPゴシック" panose="020B0400000000000000" pitchFamily="50" charset="-128"/>
              <a:ea typeface="BIZ UDPゴシック" panose="020B0400000000000000" pitchFamily="50" charset="-128"/>
            </a:rPr>
            <a:t>）</a:t>
          </a:r>
          <a:r>
            <a:rPr lang="en-US" altLang="ja-JP" sz="800" b="0" baseline="0">
              <a:solidFill>
                <a:schemeClr val="tx1"/>
              </a:solidFill>
              <a:latin typeface="BIZ UDPゴシック" panose="020B0400000000000000" pitchFamily="50" charset="-128"/>
              <a:ea typeface="BIZ UDPゴシック" panose="020B0400000000000000" pitchFamily="50" charset="-128"/>
            </a:rPr>
            <a:t> </a:t>
          </a:r>
          <a:r>
            <a:rPr lang="en-US" altLang="ja-JP" sz="800" b="0">
              <a:solidFill>
                <a:schemeClr val="tx1"/>
              </a:solidFill>
              <a:latin typeface="BIZ UDPゴシック" panose="020B0400000000000000" pitchFamily="50" charset="-128"/>
              <a:ea typeface="BIZ UDPゴシック" panose="020B0400000000000000" pitchFamily="50" charset="-128"/>
            </a:rPr>
            <a:t> </a:t>
          </a:r>
          <a:r>
            <a:rPr lang="en-US" altLang="ja-JP" sz="1100" b="0">
              <a:solidFill>
                <a:schemeClr val="tx1"/>
              </a:solidFill>
              <a:latin typeface="BIZ UDPゴシック" panose="020B0400000000000000" pitchFamily="50" charset="-128"/>
              <a:ea typeface="BIZ UDPゴシック" panose="020B0400000000000000" pitchFamily="50" charset="-128"/>
            </a:rPr>
            <a:t>TEL</a:t>
          </a:r>
          <a:r>
            <a:rPr lang="ja-JP" altLang="en-US" sz="1100" b="0">
              <a:solidFill>
                <a:schemeClr val="tx1"/>
              </a:solidFill>
              <a:latin typeface="BIZ UDPゴシック" panose="020B0400000000000000" pitchFamily="50" charset="-128"/>
              <a:ea typeface="BIZ UDPゴシック" panose="020B0400000000000000" pitchFamily="50" charset="-128"/>
            </a:rPr>
            <a:t>およびメールアドレスは、申請内容等に確認事項がある場合に使用させていただきます。　</a:t>
          </a:r>
          <a:endParaRPr lang="en-US" altLang="ja-JP" sz="1100" b="0">
            <a:solidFill>
              <a:schemeClr val="tx1"/>
            </a:solidFill>
            <a:latin typeface="BIZ UDPゴシック" panose="020B0400000000000000" pitchFamily="50" charset="-128"/>
            <a:ea typeface="BIZ UDPゴシック" panose="020B0400000000000000" pitchFamily="50" charset="-128"/>
          </a:endParaRPr>
        </a:p>
        <a:p>
          <a:r>
            <a:rPr lang="ja-JP" altLang="en-US" sz="1100" b="0">
              <a:solidFill>
                <a:schemeClr val="tx1"/>
              </a:solidFill>
              <a:latin typeface="BIZ UDPゴシック" panose="020B0400000000000000" pitchFamily="50" charset="-128"/>
              <a:ea typeface="BIZ UDPゴシック" panose="020B0400000000000000" pitchFamily="50" charset="-128"/>
            </a:rPr>
            <a:t>　　 </a:t>
          </a:r>
          <a:r>
            <a:rPr lang="ja-JP" altLang="en-US" sz="1100" b="0" baseline="0">
              <a:solidFill>
                <a:schemeClr val="tx1"/>
              </a:solidFill>
              <a:latin typeface="BIZ UDPゴシック" panose="020B0400000000000000" pitchFamily="50" charset="-128"/>
              <a:ea typeface="BIZ UDPゴシック" panose="020B0400000000000000" pitchFamily="50" charset="-128"/>
            </a:rPr>
            <a:t> </a:t>
          </a:r>
          <a:r>
            <a:rPr lang="ja-JP" altLang="en-US" sz="1100" b="0">
              <a:solidFill>
                <a:schemeClr val="tx1"/>
              </a:solidFill>
              <a:latin typeface="BIZ UDPゴシック" panose="020B0400000000000000" pitchFamily="50" charset="-128"/>
              <a:ea typeface="BIZ UDPゴシック" panose="020B0400000000000000" pitchFamily="50" charset="-128"/>
            </a:rPr>
            <a:t>尚、メールアドレスは弊社からのお知らせや通知にも使用させていただく場合がございます。</a:t>
          </a:r>
          <a:endParaRPr lang="en-US" altLang="ja-JP" sz="1100" b="0">
            <a:solidFill>
              <a:schemeClr val="tx1"/>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a:p>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874058</xdr:colOff>
      <xdr:row>14</xdr:row>
      <xdr:rowOff>33617</xdr:rowOff>
    </xdr:from>
    <xdr:to>
      <xdr:col>6</xdr:col>
      <xdr:colOff>2071220</xdr:colOff>
      <xdr:row>14</xdr:row>
      <xdr:rowOff>202951</xdr:rowOff>
    </xdr:to>
    <xdr:sp macro="" textlink="">
      <xdr:nvSpPr>
        <xdr:cNvPr id="100" name="正方形/長方形 99"/>
        <xdr:cNvSpPr/>
      </xdr:nvSpPr>
      <xdr:spPr>
        <a:xfrm>
          <a:off x="1658470" y="4639235"/>
          <a:ext cx="5556250" cy="16933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0">
              <a:solidFill>
                <a:schemeClr val="tx1"/>
              </a:solidFill>
              <a:latin typeface="BIZ UDPゴシック" panose="020B0400000000000000" pitchFamily="50" charset="-128"/>
              <a:ea typeface="BIZ UDPゴシック" panose="020B0400000000000000" pitchFamily="50" charset="-128"/>
            </a:rPr>
            <a:t>（</a:t>
          </a:r>
          <a:r>
            <a:rPr kumimoji="1" lang="en-US" altLang="ja-JP" sz="800" b="0">
              <a:solidFill>
                <a:schemeClr val="tx1"/>
              </a:solidFill>
              <a:latin typeface="BIZ UDPゴシック" panose="020B0400000000000000" pitchFamily="50" charset="-128"/>
              <a:ea typeface="BIZ UDPゴシック" panose="020B0400000000000000" pitchFamily="50" charset="-128"/>
            </a:rPr>
            <a:t>※</a:t>
          </a:r>
          <a:r>
            <a:rPr kumimoji="1" lang="ja-JP" altLang="en-US" sz="8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chemeClr val="tx1"/>
              </a:solidFill>
              <a:latin typeface="BIZ UDPゴシック" panose="020B0400000000000000" pitchFamily="50" charset="-128"/>
              <a:ea typeface="BIZ UDPゴシック" panose="020B0400000000000000" pitchFamily="50" charset="-128"/>
            </a:rPr>
            <a:t>カードの至急発行など、「至急対応」はお受けできませんのでご了承ください。</a:t>
          </a:r>
          <a:endParaRPr kumimoji="1" lang="ja-JP" altLang="en-US" sz="9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762001</xdr:colOff>
      <xdr:row>8</xdr:row>
      <xdr:rowOff>130969</xdr:rowOff>
    </xdr:from>
    <xdr:to>
      <xdr:col>8</xdr:col>
      <xdr:colOff>35718</xdr:colOff>
      <xdr:row>10</xdr:row>
      <xdr:rowOff>44825</xdr:rowOff>
    </xdr:to>
    <xdr:sp macro="" textlink="">
      <xdr:nvSpPr>
        <xdr:cNvPr id="81" name="正方形/長方形 80">
          <a:extLst>
            <a:ext uri="{FF2B5EF4-FFF2-40B4-BE49-F238E27FC236}">
              <a16:creationId xmlns:a16="http://schemas.microsoft.com/office/drawing/2014/main" id="{00000000-0008-0000-0000-00001D000000}"/>
            </a:ext>
          </a:extLst>
        </xdr:cNvPr>
        <xdr:cNvSpPr/>
      </xdr:nvSpPr>
      <xdr:spPr bwMode="auto">
        <a:xfrm>
          <a:off x="1559720" y="916782"/>
          <a:ext cx="6965154" cy="53298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申請者、提出区分をご入力またはプルダウンよりご選択いただき、ご申請にあたり伝達事項などがある場合は「お客さまからのメッセージ」にご入力ください。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47625</xdr:colOff>
      <xdr:row>51</xdr:row>
      <xdr:rowOff>160333</xdr:rowOff>
    </xdr:from>
    <xdr:to>
      <xdr:col>7</xdr:col>
      <xdr:colOff>111124</xdr:colOff>
      <xdr:row>61</xdr:row>
      <xdr:rowOff>39687</xdr:rowOff>
    </xdr:to>
    <xdr:sp macro="" textlink="">
      <xdr:nvSpPr>
        <xdr:cNvPr id="36" name="正方形/長方形 35">
          <a:extLst>
            <a:ext uri="{FF2B5EF4-FFF2-40B4-BE49-F238E27FC236}">
              <a16:creationId xmlns:a16="http://schemas.microsoft.com/office/drawing/2014/main" id="{00000000-0008-0000-0000-00003F000000}"/>
            </a:ext>
          </a:extLst>
        </xdr:cNvPr>
        <xdr:cNvSpPr/>
      </xdr:nvSpPr>
      <xdr:spPr bwMode="auto">
        <a:xfrm>
          <a:off x="835025" y="14428783"/>
          <a:ext cx="7442199" cy="2400304"/>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メール件名</a:t>
          </a:r>
          <a:r>
            <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400" b="0" i="0" u="none" strike="noStrike" kern="120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電子申請（新規）</a:t>
          </a:r>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、と記載してください。</a:t>
          </a:r>
          <a:endParaRPr kumimoji="1" lang="en-US" altLang="ja-JP"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Excel</a:t>
          </a:r>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ファイルにパスワードを設定する場合は、必ず（別メールにて）当該パスワードをお知らせください。</a:t>
          </a:r>
          <a:endParaRPr kumimoji="1" lang="en-US" altLang="ja-JP"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5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endParaRPr kumimoji="1" lang="en-US" altLang="ja-JP" sz="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 </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形式等への変換、ファイルの圧縮（</a:t>
          </a:r>
          <a:r>
            <a:rPr kumimoji="1" lang="en-US" altLang="ja-JP"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exe.</a:t>
          </a:r>
          <a:r>
            <a:rPr kumimoji="1" lang="ja-JP" altLang="en-US" sz="1100" b="0" i="0" u="none" strike="noStrike" kern="1200">
              <a:solidFill>
                <a:srgbClr val="FF0000"/>
              </a:solidFill>
              <a:effectLst/>
              <a:latin typeface="BIZ UDPゴシック" panose="020B0400000000000000" pitchFamily="50" charset="-128"/>
              <a:ea typeface="BIZ UDPゴシック" panose="020B0400000000000000" pitchFamily="50" charset="-128"/>
              <a:cs typeface="+mn-cs"/>
            </a:rPr>
            <a:t>）は行わないでください。</a:t>
          </a:r>
          <a:r>
            <a:rPr lang="ja-JP" altLang="en-US" sz="1100">
              <a:solidFill>
                <a:srgbClr val="FF0000"/>
              </a:solidFill>
              <a:latin typeface="BIZ UDPゴシック" panose="020B0400000000000000" pitchFamily="50" charset="-128"/>
              <a:ea typeface="BIZ UDPゴシック" panose="020B0400000000000000" pitchFamily="50" charset="-128"/>
            </a:rPr>
            <a:t> </a:t>
          </a:r>
          <a:endParaRPr lang="en-US" altLang="ja-JP" sz="1100">
            <a:solidFill>
              <a:srgbClr val="FF0000"/>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◆ファイルを受領後、弊社にてアップロードを行い、お手続きを進めます。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endParaRPr lang="en-US" altLang="ja-JP" sz="1200">
            <a:solidFill>
              <a:schemeClr val="accent6">
                <a:lumMod val="50000"/>
              </a:schemeClr>
            </a:solidFill>
            <a:latin typeface="BIZ UDPゴシック" panose="020B0400000000000000" pitchFamily="50" charset="-128"/>
            <a:ea typeface="BIZ UDPゴシック" panose="020B0400000000000000" pitchFamily="50" charset="-128"/>
          </a:endParaRPr>
        </a:p>
        <a:p>
          <a:r>
            <a:rPr kumimoji="1" lang="ja-JP" altLang="en-US" sz="1400" b="0" i="0" u="none" strike="noStrike" kern="1200">
              <a:solidFill>
                <a:schemeClr val="accent6">
                  <a:lumMod val="50000"/>
                </a:schemeClr>
              </a:solidFill>
              <a:effectLst/>
              <a:latin typeface="BIZ UDPゴシック" panose="020B0400000000000000" pitchFamily="50" charset="-128"/>
              <a:ea typeface="BIZ UDPゴシック" panose="020B0400000000000000" pitchFamily="50" charset="-128"/>
              <a:cs typeface="+mn-cs"/>
            </a:rPr>
            <a:t>◆弊社でのアップロード作業が完了次第、受付済みのご連絡（メール返信）をいたします。</a:t>
          </a:r>
          <a:r>
            <a:rPr lang="ja-JP" altLang="en-US" sz="1200">
              <a:solidFill>
                <a:schemeClr val="accent6">
                  <a:lumMod val="50000"/>
                </a:schemeClr>
              </a:solidFill>
              <a:latin typeface="BIZ UDPゴシック" panose="020B0400000000000000" pitchFamily="50" charset="-128"/>
              <a:ea typeface="BIZ UDPゴシック" panose="020B0400000000000000" pitchFamily="50" charset="-128"/>
            </a:rPr>
            <a:t> </a:t>
          </a:r>
          <a:endParaRPr lang="en-US" altLang="ja-JP" sz="12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196850</xdr:colOff>
      <xdr:row>41</xdr:row>
      <xdr:rowOff>179916</xdr:rowOff>
    </xdr:from>
    <xdr:to>
      <xdr:col>2</xdr:col>
      <xdr:colOff>606425</xdr:colOff>
      <xdr:row>42</xdr:row>
      <xdr:rowOff>256116</xdr:rowOff>
    </xdr:to>
    <xdr:sp macro="" textlink="">
      <xdr:nvSpPr>
        <xdr:cNvPr id="37" name="ホームベース 36">
          <a:extLst>
            <a:ext uri="{FF2B5EF4-FFF2-40B4-BE49-F238E27FC236}">
              <a16:creationId xmlns:a16="http://schemas.microsoft.com/office/drawing/2014/main" id="{00000000-0008-0000-0000-00001C000000}"/>
            </a:ext>
          </a:extLst>
        </xdr:cNvPr>
        <xdr:cNvSpPr/>
      </xdr:nvSpPr>
      <xdr:spPr bwMode="auto">
        <a:xfrm>
          <a:off x="196850" y="11330516"/>
          <a:ext cx="1196975" cy="342900"/>
        </a:xfrm>
        <a:prstGeom prst="homePlate">
          <a:avLst>
            <a:gd name="adj" fmla="val 61372"/>
          </a:avLst>
        </a:prstGeom>
        <a:solidFill>
          <a:schemeClr val="accent6">
            <a:lumMod val="75000"/>
          </a:schemeClr>
        </a:solidFill>
        <a:ln w="3175" algn="ctr">
          <a:solidFill>
            <a:schemeClr val="accent6">
              <a:lumMod val="75000"/>
            </a:schemeClr>
          </a:solid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b="1">
              <a:solidFill>
                <a:schemeClr val="bg1"/>
              </a:solidFill>
              <a:latin typeface="BIZ UDPゴシック" panose="020B0400000000000000" pitchFamily="50" charset="-128"/>
              <a:ea typeface="BIZ UDPゴシック" panose="020B0400000000000000" pitchFamily="50" charset="-128"/>
            </a:rPr>
            <a:t>STEP</a:t>
          </a:r>
          <a:r>
            <a:rPr lang="ja-JP" altLang="en-US" b="1">
              <a:solidFill>
                <a:schemeClr val="bg1"/>
              </a:solidFill>
              <a:latin typeface="BIZ UDPゴシック" panose="020B0400000000000000" pitchFamily="50" charset="-128"/>
              <a:ea typeface="BIZ UDPゴシック" panose="020B0400000000000000" pitchFamily="50" charset="-128"/>
            </a:rPr>
            <a:t>　</a:t>
          </a:r>
          <a:r>
            <a:rPr lang="en-US" altLang="ja-JP" b="1">
              <a:solidFill>
                <a:schemeClr val="bg1"/>
              </a:solidFill>
              <a:latin typeface="BIZ UDPゴシック" panose="020B0400000000000000" pitchFamily="50" charset="-128"/>
              <a:ea typeface="BIZ UDPゴシック" panose="020B0400000000000000" pitchFamily="50" charset="-128"/>
            </a:rPr>
            <a:t>3</a:t>
          </a:r>
        </a:p>
      </xdr:txBody>
    </xdr:sp>
    <xdr:clientData/>
  </xdr:twoCellAnchor>
  <xdr:twoCellAnchor>
    <xdr:from>
      <xdr:col>1</xdr:col>
      <xdr:colOff>200836</xdr:colOff>
      <xdr:row>48</xdr:row>
      <xdr:rowOff>302559</xdr:rowOff>
    </xdr:from>
    <xdr:to>
      <xdr:col>6</xdr:col>
      <xdr:colOff>3008313</xdr:colOff>
      <xdr:row>49</xdr:row>
      <xdr:rowOff>190500</xdr:rowOff>
    </xdr:to>
    <xdr:sp macro="" textlink="">
      <xdr:nvSpPr>
        <xdr:cNvPr id="39" name="正方形/長方形 38">
          <a:extLst>
            <a:ext uri="{FF2B5EF4-FFF2-40B4-BE49-F238E27FC236}">
              <a16:creationId xmlns:a16="http://schemas.microsoft.com/office/drawing/2014/main" id="{00000000-0008-0000-0000-000081000000}"/>
            </a:ext>
          </a:extLst>
        </xdr:cNvPr>
        <xdr:cNvSpPr/>
      </xdr:nvSpPr>
      <xdr:spPr bwMode="auto">
        <a:xfrm>
          <a:off x="448486" y="13370859"/>
          <a:ext cx="7709677" cy="357841"/>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入力後のファイルを</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Excel</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形式のまま、下記メールアドレス宛にお送りください。</a:t>
          </a:r>
          <a:endParaRPr lang="en-US" altLang="ja-JP" sz="13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719667</xdr:colOff>
      <xdr:row>41</xdr:row>
      <xdr:rowOff>243417</xdr:rowOff>
    </xdr:from>
    <xdr:to>
      <xdr:col>6</xdr:col>
      <xdr:colOff>2537886</xdr:colOff>
      <xdr:row>43</xdr:row>
      <xdr:rowOff>47776</xdr:rowOff>
    </xdr:to>
    <xdr:sp macro="" textlink="">
      <xdr:nvSpPr>
        <xdr:cNvPr id="40" name="正方形/長方形 39">
          <a:extLst>
            <a:ext uri="{FF2B5EF4-FFF2-40B4-BE49-F238E27FC236}">
              <a16:creationId xmlns:a16="http://schemas.microsoft.com/office/drawing/2014/main" id="{00000000-0008-0000-0000-000027000000}"/>
            </a:ext>
          </a:extLst>
        </xdr:cNvPr>
        <xdr:cNvSpPr/>
      </xdr:nvSpPr>
      <xdr:spPr bwMode="auto">
        <a:xfrm>
          <a:off x="1507067" y="11394017"/>
          <a:ext cx="6180669" cy="337759"/>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1">
              <a:solidFill>
                <a:schemeClr val="accent6">
                  <a:lumMod val="50000"/>
                </a:schemeClr>
              </a:solidFill>
              <a:latin typeface="BIZ UDPゴシック" panose="020B0400000000000000" pitchFamily="50" charset="-128"/>
              <a:ea typeface="BIZ UDPゴシック" panose="020B0400000000000000" pitchFamily="50" charset="-128"/>
            </a:rPr>
            <a:t>ファイルをメールでお送りください。</a:t>
          </a:r>
          <a:endParaRPr lang="en-US" altLang="ja-JP" sz="12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223726</xdr:colOff>
      <xdr:row>46</xdr:row>
      <xdr:rowOff>410452</xdr:rowOff>
    </xdr:from>
    <xdr:to>
      <xdr:col>3</xdr:col>
      <xdr:colOff>246137</xdr:colOff>
      <xdr:row>47</xdr:row>
      <xdr:rowOff>161119</xdr:rowOff>
    </xdr:to>
    <xdr:sp macro="" textlink="">
      <xdr:nvSpPr>
        <xdr:cNvPr id="42" name="正方形/長方形 41">
          <a:extLst>
            <a:ext uri="{FF2B5EF4-FFF2-40B4-BE49-F238E27FC236}">
              <a16:creationId xmlns:a16="http://schemas.microsoft.com/office/drawing/2014/main" id="{00000000-0008-0000-0000-00006D000000}"/>
            </a:ext>
          </a:extLst>
        </xdr:cNvPr>
        <xdr:cNvSpPr/>
      </xdr:nvSpPr>
      <xdr:spPr bwMode="auto">
        <a:xfrm>
          <a:off x="1021445" y="12269077"/>
          <a:ext cx="951098" cy="21501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800" b="0">
              <a:solidFill>
                <a:schemeClr val="accent6">
                  <a:lumMod val="50000"/>
                </a:schemeClr>
              </a:solidFill>
              <a:latin typeface="BIZ UDPゴシック" panose="020B0400000000000000" pitchFamily="50" charset="-128"/>
              <a:ea typeface="BIZ UDPゴシック" panose="020B0400000000000000" pitchFamily="50" charset="-128"/>
            </a:rPr>
            <a:t>アップロード日</a:t>
          </a:r>
          <a:endParaRPr lang="en-US" altLang="ja-JP" sz="8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635001</xdr:colOff>
      <xdr:row>68</xdr:row>
      <xdr:rowOff>439540</xdr:rowOff>
    </xdr:from>
    <xdr:to>
      <xdr:col>6</xdr:col>
      <xdr:colOff>2226470</xdr:colOff>
      <xdr:row>70</xdr:row>
      <xdr:rowOff>9780</xdr:rowOff>
    </xdr:to>
    <xdr:sp macro="" textlink="">
      <xdr:nvSpPr>
        <xdr:cNvPr id="43" name="正方形/長方形 42">
          <a:extLst>
            <a:ext uri="{FF2B5EF4-FFF2-40B4-BE49-F238E27FC236}">
              <a16:creationId xmlns:a16="http://schemas.microsoft.com/office/drawing/2014/main" id="{00000000-0008-0000-0000-00003F000000}"/>
            </a:ext>
          </a:extLst>
        </xdr:cNvPr>
        <xdr:cNvSpPr/>
      </xdr:nvSpPr>
      <xdr:spPr bwMode="auto">
        <a:xfrm>
          <a:off x="1422401" y="19089490"/>
          <a:ext cx="5953919" cy="294140"/>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rPr>
            <a:t>※</a:t>
          </a:r>
          <a:r>
            <a:rPr lang="ja-JP" altLang="en-US" sz="1200" b="0">
              <a:solidFill>
                <a:schemeClr val="accent1">
                  <a:lumMod val="50000"/>
                </a:schemeClr>
              </a:solidFill>
              <a:latin typeface="BIZ UDPゴシック" panose="020B0400000000000000" pitchFamily="50" charset="-128"/>
              <a:ea typeface="BIZ UDPゴシック" panose="020B0400000000000000" pitchFamily="50" charset="-128"/>
            </a:rPr>
            <a:t>　お問い合わせの際には、御社名・部署名・ご担当者名のご入力をお願いいたします。</a:t>
          </a:r>
          <a:endParaRPr lang="en-US" altLang="ja-JP" sz="120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4</xdr:col>
      <xdr:colOff>434301</xdr:colOff>
      <xdr:row>62</xdr:row>
      <xdr:rowOff>5678</xdr:rowOff>
    </xdr:from>
    <xdr:to>
      <xdr:col>6</xdr:col>
      <xdr:colOff>604901</xdr:colOff>
      <xdr:row>68</xdr:row>
      <xdr:rowOff>156109</xdr:rowOff>
    </xdr:to>
    <xdr:grpSp>
      <xdr:nvGrpSpPr>
        <xdr:cNvPr id="44" name="グループ化 43">
          <a:extLst>
            <a:ext uri="{FF2B5EF4-FFF2-40B4-BE49-F238E27FC236}">
              <a16:creationId xmlns:a16="http://schemas.microsoft.com/office/drawing/2014/main" id="{00000000-0008-0000-0000-000023000000}"/>
            </a:ext>
          </a:extLst>
        </xdr:cNvPr>
        <xdr:cNvGrpSpPr/>
      </xdr:nvGrpSpPr>
      <xdr:grpSpPr>
        <a:xfrm>
          <a:off x="3013989" y="16571241"/>
          <a:ext cx="2734412" cy="1841118"/>
          <a:chOff x="2009775" y="25292990"/>
          <a:chExt cx="3067049" cy="2063313"/>
        </a:xfrm>
      </xdr:grpSpPr>
      <xdr:sp macro="" textlink="">
        <xdr:nvSpPr>
          <xdr:cNvPr id="45" name="正方形/長方形 44">
            <a:hlinkClick xmlns:r="http://schemas.openxmlformats.org/officeDocument/2006/relationships" r:id="rId1"/>
            <a:extLst>
              <a:ext uri="{FF2B5EF4-FFF2-40B4-BE49-F238E27FC236}">
                <a16:creationId xmlns:a16="http://schemas.microsoft.com/office/drawing/2014/main" id="{00000000-0008-0000-0000-000024000000}"/>
              </a:ext>
            </a:extLst>
          </xdr:cNvPr>
          <xdr:cNvSpPr/>
        </xdr:nvSpPr>
        <xdr:spPr>
          <a:xfrm>
            <a:off x="2009775" y="25292990"/>
            <a:ext cx="3067049" cy="2063313"/>
          </a:xfrm>
          <a:prstGeom prst="rect">
            <a:avLst/>
          </a:prstGeom>
          <a:noFill/>
          <a:ln w="6350">
            <a:solidFill>
              <a:schemeClr val="accent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本件に関するお問い合わせ先</a:t>
            </a: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endPar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endParaRPr>
          </a:p>
          <a:p>
            <a:pPr algn="ctr"/>
            <a:r>
              <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rPr>
              <a:t>法人カード事業部（営業） </a:t>
            </a:r>
            <a:r>
              <a:rPr kumimoji="1" lang="en-US" altLang="ja-JP" sz="1100" b="1">
                <a:solidFill>
                  <a:schemeClr val="accent1">
                    <a:lumMod val="50000"/>
                  </a:schemeClr>
                </a:solidFill>
                <a:latin typeface="BIZ UDPゴシック" panose="020B0400000000000000" pitchFamily="50" charset="-128"/>
                <a:ea typeface="BIZ UDPゴシック" panose="020B0400000000000000" pitchFamily="50" charset="-128"/>
              </a:rPr>
              <a:t>&lt;VC0167@viewcard.co.jp&gt;</a:t>
            </a:r>
            <a:endParaRPr kumimoji="1" lang="ja-JP" altLang="en-US" sz="1100" b="1">
              <a:solidFill>
                <a:schemeClr val="accent1">
                  <a:lumMod val="50000"/>
                </a:schemeClr>
              </a:solidFill>
              <a:latin typeface="BIZ UDPゴシック" panose="020B0400000000000000" pitchFamily="50" charset="-128"/>
              <a:ea typeface="BIZ UDPゴシック" panose="020B0400000000000000" pitchFamily="50" charset="-128"/>
            </a:endParaRPr>
          </a:p>
        </xdr:txBody>
      </xdr:sp>
      <xdr:pic>
        <xdr:nvPicPr>
          <xdr:cNvPr id="46" name="図 45">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2868493" y="26055248"/>
            <a:ext cx="1367270" cy="570257"/>
          </a:xfrm>
          <a:prstGeom prst="rect">
            <a:avLst/>
          </a:prstGeom>
        </xdr:spPr>
      </xdr:pic>
    </xdr:grpSp>
    <xdr:clientData/>
  </xdr:twoCellAnchor>
  <xdr:twoCellAnchor>
    <xdr:from>
      <xdr:col>6</xdr:col>
      <xdr:colOff>907142</xdr:colOff>
      <xdr:row>0</xdr:row>
      <xdr:rowOff>90714</xdr:rowOff>
    </xdr:from>
    <xdr:to>
      <xdr:col>8</xdr:col>
      <xdr:colOff>101296</xdr:colOff>
      <xdr:row>8</xdr:row>
      <xdr:rowOff>35151</xdr:rowOff>
    </xdr:to>
    <xdr:sp macro="" textlink="">
      <xdr:nvSpPr>
        <xdr:cNvPr id="30" name="正方形/長方形 29">
          <a:extLst>
            <a:ext uri="{FF2B5EF4-FFF2-40B4-BE49-F238E27FC236}">
              <a16:creationId xmlns:a16="http://schemas.microsoft.com/office/drawing/2014/main" id="{00000000-0008-0000-0000-000078000000}"/>
            </a:ext>
          </a:extLst>
        </xdr:cNvPr>
        <xdr:cNvSpPr/>
      </xdr:nvSpPr>
      <xdr:spPr bwMode="auto">
        <a:xfrm>
          <a:off x="6068785" y="90714"/>
          <a:ext cx="2505225" cy="733651"/>
        </a:xfrm>
        <a:prstGeom prst="rect">
          <a:avLst/>
        </a:prstGeom>
        <a:solidFill>
          <a:srgbClr val="FF0000"/>
        </a:solid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2000" b="1">
              <a:solidFill>
                <a:schemeClr val="bg1"/>
              </a:solidFill>
              <a:latin typeface="BIZ UDPゴシック" panose="020B0400000000000000" pitchFamily="50" charset="-128"/>
              <a:ea typeface="BIZ UDPゴシック" panose="020B0400000000000000" pitchFamily="50" charset="-128"/>
            </a:rPr>
            <a:t>JR</a:t>
          </a:r>
          <a:r>
            <a:rPr lang="ja-JP" altLang="en-US" sz="2000" b="1">
              <a:solidFill>
                <a:schemeClr val="bg1"/>
              </a:solidFill>
              <a:latin typeface="BIZ UDPゴシック" panose="020B0400000000000000" pitchFamily="50" charset="-128"/>
              <a:ea typeface="BIZ UDPゴシック" panose="020B0400000000000000" pitchFamily="50" charset="-128"/>
            </a:rPr>
            <a:t>東日本さま専用</a:t>
          </a:r>
          <a:endParaRPr lang="en-US" altLang="ja-JP" sz="32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190499</xdr:colOff>
      <xdr:row>43</xdr:row>
      <xdr:rowOff>154215</xdr:rowOff>
    </xdr:from>
    <xdr:to>
      <xdr:col>6</xdr:col>
      <xdr:colOff>2835256</xdr:colOff>
      <xdr:row>46</xdr:row>
      <xdr:rowOff>9674</xdr:rowOff>
    </xdr:to>
    <xdr:sp macro="" textlink="">
      <xdr:nvSpPr>
        <xdr:cNvPr id="31" name="正方形/長方形 30">
          <a:extLst>
            <a:ext uri="{FF2B5EF4-FFF2-40B4-BE49-F238E27FC236}">
              <a16:creationId xmlns:a16="http://schemas.microsoft.com/office/drawing/2014/main" id="{00000000-0008-0000-0000-000080000000}"/>
            </a:ext>
          </a:extLst>
        </xdr:cNvPr>
        <xdr:cNvSpPr/>
      </xdr:nvSpPr>
      <xdr:spPr bwMode="auto">
        <a:xfrm>
          <a:off x="435428" y="11357429"/>
          <a:ext cx="7561471" cy="572102"/>
        </a:xfrm>
        <a:prstGeom prst="rect">
          <a:avLst/>
        </a:prstGeom>
        <a:solidFill>
          <a:schemeClr val="bg1"/>
        </a:solid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１</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　本ファイル名の日付部分を変更してください。</a:t>
          </a:r>
          <a:r>
            <a:rPr lang="en-US" altLang="ja-JP" sz="1100" b="0">
              <a:solidFill>
                <a:srgbClr val="FF0000"/>
              </a:solidFill>
              <a:latin typeface="BIZ UDPゴシック" panose="020B0400000000000000" pitchFamily="50" charset="-128"/>
              <a:ea typeface="BIZ UDPゴシック" panose="020B0400000000000000" pitchFamily="50" charset="-128"/>
            </a:rPr>
            <a:t>※</a:t>
          </a:r>
          <a:r>
            <a:rPr lang="ja-JP" altLang="en-US" sz="1100" b="0">
              <a:solidFill>
                <a:srgbClr val="FF0000"/>
              </a:solidFill>
              <a:latin typeface="BIZ UDPゴシック" panose="020B0400000000000000" pitchFamily="50" charset="-128"/>
              <a:ea typeface="BIZ UDPゴシック" panose="020B0400000000000000" pitchFamily="50" charset="-128"/>
            </a:rPr>
            <a:t>赤字箇所以外は変更しないでください。</a:t>
          </a:r>
          <a:endParaRPr lang="en-US" altLang="ja-JP" sz="1100" b="0">
            <a:solidFill>
              <a:srgbClr val="FF0000"/>
            </a:solidFill>
            <a:latin typeface="BIZ UDPゴシック" panose="020B0400000000000000" pitchFamily="50" charset="-128"/>
            <a:ea typeface="BIZ UDPゴシック" panose="020B0400000000000000" pitchFamily="50" charset="-128"/>
          </a:endParaRPr>
        </a:p>
        <a:p>
          <a:r>
            <a:rPr lang="ja-JP" altLang="en-US" sz="500" b="0">
              <a:solidFill>
                <a:srgbClr val="FF0000"/>
              </a:solidFill>
              <a:latin typeface="BIZ UDPゴシック" panose="020B0400000000000000" pitchFamily="50" charset="-128"/>
              <a:ea typeface="BIZ UDPゴシック" panose="020B0400000000000000" pitchFamily="50" charset="-128"/>
            </a:rPr>
            <a:t>　</a:t>
          </a:r>
          <a:endParaRPr lang="ja-JP" altLang="en-US" sz="800" b="0">
            <a:solidFill>
              <a:srgbClr val="FF0000"/>
            </a:solidFill>
            <a:latin typeface="BIZ UDPゴシック" panose="020B0400000000000000" pitchFamily="50" charset="-128"/>
            <a:ea typeface="BIZ UDPゴシック" panose="020B0400000000000000" pitchFamily="50" charset="-128"/>
          </a:endParaRPr>
        </a:p>
        <a:p>
          <a:r>
            <a:rPr lang="ja-JP" altLang="en-US" sz="1050" b="0">
              <a:solidFill>
                <a:schemeClr val="accent6">
                  <a:lumMod val="50000"/>
                </a:schemeClr>
              </a:solidFill>
              <a:latin typeface="BIZ UDPゴシック" panose="020B0400000000000000" pitchFamily="50" charset="-128"/>
              <a:ea typeface="BIZ UDPゴシック" panose="020B0400000000000000" pitchFamily="50" charset="-128"/>
            </a:rPr>
            <a:t>　　　　日付はアップロード日をご入力ください。　　　　　　　　　　　　　　　　　　　　　</a:t>
          </a:r>
          <a:endParaRPr lang="en-US" altLang="ja-JP" sz="1050" b="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2907</xdr:colOff>
      <xdr:row>46</xdr:row>
      <xdr:rowOff>388202</xdr:rowOff>
    </xdr:from>
    <xdr:to>
      <xdr:col>3</xdr:col>
      <xdr:colOff>476250</xdr:colOff>
      <xdr:row>46</xdr:row>
      <xdr:rowOff>394607</xdr:rowOff>
    </xdr:to>
    <xdr:cxnSp macro="">
      <xdr:nvCxnSpPr>
        <xdr:cNvPr id="32" name="直線コネクタ 31"/>
        <xdr:cNvCxnSpPr/>
      </xdr:nvCxnSpPr>
      <xdr:spPr>
        <a:xfrm>
          <a:off x="793482" y="12761177"/>
          <a:ext cx="1397268" cy="640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452645</xdr:colOff>
      <xdr:row>5</xdr:row>
      <xdr:rowOff>0</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11070" y="2819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15</xdr:col>
      <xdr:colOff>366920</xdr:colOff>
      <xdr:row>5</xdr:row>
      <xdr:rowOff>0</xdr:rowOff>
    </xdr:from>
    <xdr:ext cx="385555" cy="9239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797545"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6</xdr:col>
      <xdr:colOff>1283230</xdr:colOff>
      <xdr:row>4</xdr:row>
      <xdr:rowOff>27216</xdr:rowOff>
    </xdr:from>
    <xdr:to>
      <xdr:col>6</xdr:col>
      <xdr:colOff>4549136</xdr:colOff>
      <xdr:row>6</xdr:row>
      <xdr:rowOff>96313</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358694" y="1292680"/>
          <a:ext cx="3265906" cy="939954"/>
        </a:xfrm>
        <a:prstGeom prst="rect">
          <a:avLst/>
        </a:prstGeom>
      </xdr:spPr>
    </xdr:pic>
    <xdr:clientData/>
  </xdr:twoCellAnchor>
  <xdr:twoCellAnchor>
    <xdr:from>
      <xdr:col>4</xdr:col>
      <xdr:colOff>54428</xdr:colOff>
      <xdr:row>1</xdr:row>
      <xdr:rowOff>35719</xdr:rowOff>
    </xdr:from>
    <xdr:to>
      <xdr:col>6</xdr:col>
      <xdr:colOff>3007179</xdr:colOff>
      <xdr:row>2</xdr:row>
      <xdr:rowOff>294480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2313214" y="307862"/>
          <a:ext cx="5769429" cy="530904"/>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a:t>
          </a:r>
          <a:r>
            <a:rPr lang="ja-JP" altLang="en-US" sz="1800" b="1" baseline="0">
              <a:solidFill>
                <a:schemeClr val="accent6">
                  <a:lumMod val="50000"/>
                </a:schemeClr>
              </a:solidFill>
              <a:latin typeface="BIZ UDPゴシック" panose="020B0400000000000000" pitchFamily="50" charset="-128"/>
              <a:ea typeface="BIZ UDPゴシック" panose="020B0400000000000000" pitchFamily="50" charset="-128"/>
            </a:rPr>
            <a:t> 法人カードレス</a:t>
          </a: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サービス　法人情報・組織情報</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495535</xdr:colOff>
      <xdr:row>1</xdr:row>
      <xdr:rowOff>4763</xdr:rowOff>
    </xdr:from>
    <xdr:to>
      <xdr:col>4</xdr:col>
      <xdr:colOff>68032</xdr:colOff>
      <xdr:row>2</xdr:row>
      <xdr:rowOff>283898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216714" y="276906"/>
          <a:ext cx="1110104" cy="551278"/>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8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8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142875</xdr:colOff>
      <xdr:row>0</xdr:row>
      <xdr:rowOff>130969</xdr:rowOff>
    </xdr:from>
    <xdr:to>
      <xdr:col>10</xdr:col>
      <xdr:colOff>428626</xdr:colOff>
      <xdr:row>2</xdr:row>
      <xdr:rowOff>83345</xdr:rowOff>
    </xdr:to>
    <xdr:sp macro="" textlink="">
      <xdr:nvSpPr>
        <xdr:cNvPr id="10" name="正方形/長方形 9">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9953625" y="130969"/>
          <a:ext cx="2059782"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chemeClr val="bg1"/>
              </a:solidFill>
            </a:rPr>
            <a:t>「ご説明」画面に戻る</a:t>
          </a:r>
          <a:endParaRPr kumimoji="1" lang="ja-JP" altLang="en-US" sz="1200" b="1" u="sng">
            <a:solidFill>
              <a:schemeClr val="bg1"/>
            </a:solidFill>
          </a:endParaRPr>
        </a:p>
      </xdr:txBody>
    </xdr:sp>
    <xdr:clientData/>
  </xdr:twoCellAnchor>
  <xdr:twoCellAnchor editAs="oneCell">
    <xdr:from>
      <xdr:col>8</xdr:col>
      <xdr:colOff>139472</xdr:colOff>
      <xdr:row>8</xdr:row>
      <xdr:rowOff>20411</xdr:rowOff>
    </xdr:from>
    <xdr:to>
      <xdr:col>18</xdr:col>
      <xdr:colOff>125189</xdr:colOff>
      <xdr:row>22</xdr:row>
      <xdr:rowOff>299356</xdr:rowOff>
    </xdr:to>
    <xdr:pic>
      <xdr:nvPicPr>
        <xdr:cNvPr id="4" name="図 3"/>
        <xdr:cNvPicPr>
          <a:picLocks noChangeAspect="1"/>
        </xdr:cNvPicPr>
      </xdr:nvPicPr>
      <xdr:blipFill>
        <a:blip xmlns:r="http://schemas.openxmlformats.org/officeDocument/2006/relationships" r:embed="rId3"/>
        <a:stretch>
          <a:fillRect/>
        </a:stretch>
      </xdr:blipFill>
      <xdr:spPr>
        <a:xfrm>
          <a:off x="9963829" y="3190875"/>
          <a:ext cx="7143074" cy="6374945"/>
        </a:xfrm>
        <a:prstGeom prst="rect">
          <a:avLst/>
        </a:prstGeom>
      </xdr:spPr>
    </xdr:pic>
    <xdr:clientData/>
  </xdr:twoCellAnchor>
  <xdr:twoCellAnchor>
    <xdr:from>
      <xdr:col>6</xdr:col>
      <xdr:colOff>1964532</xdr:colOff>
      <xdr:row>7</xdr:row>
      <xdr:rowOff>0</xdr:rowOff>
    </xdr:from>
    <xdr:to>
      <xdr:col>8</xdr:col>
      <xdr:colOff>582613</xdr:colOff>
      <xdr:row>7</xdr:row>
      <xdr:rowOff>555625</xdr:rowOff>
    </xdr:to>
    <xdr:sp macro="" textlink="">
      <xdr:nvSpPr>
        <xdr:cNvPr id="24" name="正方形/長方形 23">
          <a:extLst>
            <a:ext uri="{FF2B5EF4-FFF2-40B4-BE49-F238E27FC236}">
              <a16:creationId xmlns:a16="http://schemas.microsoft.com/office/drawing/2014/main" id="{00000000-0008-0000-0700-000009000000}"/>
            </a:ext>
          </a:extLst>
        </xdr:cNvPr>
        <xdr:cNvSpPr/>
      </xdr:nvSpPr>
      <xdr:spPr>
        <a:xfrm>
          <a:off x="7024688" y="2536031"/>
          <a:ext cx="3368675" cy="555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法人登録情報</a:t>
          </a:r>
        </a:p>
      </xdr:txBody>
    </xdr:sp>
    <xdr:clientData/>
  </xdr:twoCellAnchor>
  <xdr:twoCellAnchor>
    <xdr:from>
      <xdr:col>6</xdr:col>
      <xdr:colOff>1345407</xdr:colOff>
      <xdr:row>31</xdr:row>
      <xdr:rowOff>35718</xdr:rowOff>
    </xdr:from>
    <xdr:to>
      <xdr:col>8</xdr:col>
      <xdr:colOff>531813</xdr:colOff>
      <xdr:row>32</xdr:row>
      <xdr:rowOff>99218</xdr:rowOff>
    </xdr:to>
    <xdr:sp macro="" textlink="">
      <xdr:nvSpPr>
        <xdr:cNvPr id="25" name="正方形/長方形 24">
          <a:extLst>
            <a:ext uri="{FF2B5EF4-FFF2-40B4-BE49-F238E27FC236}">
              <a16:creationId xmlns:a16="http://schemas.microsoft.com/office/drawing/2014/main" id="{00000000-0008-0000-0700-000071000000}"/>
            </a:ext>
          </a:extLst>
        </xdr:cNvPr>
        <xdr:cNvSpPr/>
      </xdr:nvSpPr>
      <xdr:spPr>
        <a:xfrm>
          <a:off x="6405563" y="13525499"/>
          <a:ext cx="3937000"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1</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1226344</xdr:colOff>
      <xdr:row>55</xdr:row>
      <xdr:rowOff>23812</xdr:rowOff>
    </xdr:from>
    <xdr:to>
      <xdr:col>8</xdr:col>
      <xdr:colOff>555626</xdr:colOff>
      <xdr:row>56</xdr:row>
      <xdr:rowOff>87312</xdr:rowOff>
    </xdr:to>
    <xdr:sp macro="" textlink="">
      <xdr:nvSpPr>
        <xdr:cNvPr id="26" name="正方形/長方形 25">
          <a:extLst>
            <a:ext uri="{FF2B5EF4-FFF2-40B4-BE49-F238E27FC236}">
              <a16:creationId xmlns:a16="http://schemas.microsoft.com/office/drawing/2014/main" id="{00000000-0008-0000-0700-000071000000}"/>
            </a:ext>
          </a:extLst>
        </xdr:cNvPr>
        <xdr:cNvSpPr/>
      </xdr:nvSpPr>
      <xdr:spPr>
        <a:xfrm>
          <a:off x="6286500" y="24217312"/>
          <a:ext cx="4079876"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2</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1297781</xdr:colOff>
      <xdr:row>79</xdr:row>
      <xdr:rowOff>35719</xdr:rowOff>
    </xdr:from>
    <xdr:to>
      <xdr:col>8</xdr:col>
      <xdr:colOff>666749</xdr:colOff>
      <xdr:row>80</xdr:row>
      <xdr:rowOff>99219</xdr:rowOff>
    </xdr:to>
    <xdr:sp macro="" textlink="">
      <xdr:nvSpPr>
        <xdr:cNvPr id="27" name="正方形/長方形 26">
          <a:extLst>
            <a:ext uri="{FF2B5EF4-FFF2-40B4-BE49-F238E27FC236}">
              <a16:creationId xmlns:a16="http://schemas.microsoft.com/office/drawing/2014/main" id="{00000000-0008-0000-0700-000071000000}"/>
            </a:ext>
          </a:extLst>
        </xdr:cNvPr>
        <xdr:cNvSpPr/>
      </xdr:nvSpPr>
      <xdr:spPr>
        <a:xfrm>
          <a:off x="6357937" y="34932938"/>
          <a:ext cx="411956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3</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1285875</xdr:colOff>
      <xdr:row>103</xdr:row>
      <xdr:rowOff>23812</xdr:rowOff>
    </xdr:from>
    <xdr:to>
      <xdr:col>9</xdr:col>
      <xdr:colOff>166686</xdr:colOff>
      <xdr:row>104</xdr:row>
      <xdr:rowOff>87312</xdr:rowOff>
    </xdr:to>
    <xdr:sp macro="" textlink="">
      <xdr:nvSpPr>
        <xdr:cNvPr id="28" name="正方形/長方形 27">
          <a:extLst>
            <a:ext uri="{FF2B5EF4-FFF2-40B4-BE49-F238E27FC236}">
              <a16:creationId xmlns:a16="http://schemas.microsoft.com/office/drawing/2014/main" id="{00000000-0008-0000-0700-000071000000}"/>
            </a:ext>
          </a:extLst>
        </xdr:cNvPr>
        <xdr:cNvSpPr/>
      </xdr:nvSpPr>
      <xdr:spPr>
        <a:xfrm>
          <a:off x="6346031" y="45624750"/>
          <a:ext cx="436959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4</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1262062</xdr:colOff>
      <xdr:row>127</xdr:row>
      <xdr:rowOff>23813</xdr:rowOff>
    </xdr:from>
    <xdr:to>
      <xdr:col>9</xdr:col>
      <xdr:colOff>47623</xdr:colOff>
      <xdr:row>128</xdr:row>
      <xdr:rowOff>87313</xdr:rowOff>
    </xdr:to>
    <xdr:sp macro="" textlink="">
      <xdr:nvSpPr>
        <xdr:cNvPr id="29" name="正方形/長方形 28">
          <a:extLst>
            <a:ext uri="{FF2B5EF4-FFF2-40B4-BE49-F238E27FC236}">
              <a16:creationId xmlns:a16="http://schemas.microsoft.com/office/drawing/2014/main" id="{00000000-0008-0000-0700-000071000000}"/>
            </a:ext>
          </a:extLst>
        </xdr:cNvPr>
        <xdr:cNvSpPr/>
      </xdr:nvSpPr>
      <xdr:spPr>
        <a:xfrm>
          <a:off x="6322218" y="56328469"/>
          <a:ext cx="4274343"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5</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1262064</xdr:colOff>
      <xdr:row>151</xdr:row>
      <xdr:rowOff>23812</xdr:rowOff>
    </xdr:from>
    <xdr:to>
      <xdr:col>8</xdr:col>
      <xdr:colOff>726282</xdr:colOff>
      <xdr:row>152</xdr:row>
      <xdr:rowOff>87312</xdr:rowOff>
    </xdr:to>
    <xdr:sp macro="" textlink="">
      <xdr:nvSpPr>
        <xdr:cNvPr id="30" name="正方形/長方形 29">
          <a:extLst>
            <a:ext uri="{FF2B5EF4-FFF2-40B4-BE49-F238E27FC236}">
              <a16:creationId xmlns:a16="http://schemas.microsoft.com/office/drawing/2014/main" id="{00000000-0008-0000-0700-000071000000}"/>
            </a:ext>
          </a:extLst>
        </xdr:cNvPr>
        <xdr:cNvSpPr/>
      </xdr:nvSpPr>
      <xdr:spPr>
        <a:xfrm>
          <a:off x="6322220" y="67032187"/>
          <a:ext cx="4214812" cy="635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rPr>
            <a:t>組織登録情報　</a:t>
          </a:r>
          <a:r>
            <a:rPr kumimoji="1" lang="en-US" altLang="ja-JP" sz="3200">
              <a:solidFill>
                <a:schemeClr val="bg1">
                  <a:lumMod val="75000"/>
                </a:schemeClr>
              </a:solidFill>
              <a:latin typeface="BIZ UDPゴシック" panose="020B0400000000000000" pitchFamily="50" charset="-128"/>
              <a:ea typeface="BIZ UDPゴシック" panose="020B0400000000000000" pitchFamily="50" charset="-128"/>
            </a:rPr>
            <a:t>6</a:t>
          </a:r>
          <a:endParaRPr kumimoji="1" lang="ja-JP" altLang="en-US" sz="3200">
            <a:solidFill>
              <a:schemeClr val="bg1">
                <a:lumMod val="7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149369</xdr:colOff>
      <xdr:row>2</xdr:row>
      <xdr:rowOff>190723</xdr:rowOff>
    </xdr:from>
    <xdr:to>
      <xdr:col>67</xdr:col>
      <xdr:colOff>500713</xdr:colOff>
      <xdr:row>3</xdr:row>
      <xdr:rowOff>361019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21277551" y="190723"/>
          <a:ext cx="1927298" cy="412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bg1"/>
              </a:solidFill>
            </a:rPr>
            <a:t>「ご説明」画面に戻る</a:t>
          </a:r>
          <a:endParaRPr kumimoji="1" lang="ja-JP" altLang="en-US" sz="1050" b="1" u="sng">
            <a:solidFill>
              <a:schemeClr val="bg1"/>
            </a:solidFill>
          </a:endParaRPr>
        </a:p>
      </xdr:txBody>
    </xdr:sp>
    <xdr:clientData/>
  </xdr:twoCellAnchor>
  <xdr:twoCellAnchor editAs="oneCell">
    <xdr:from>
      <xdr:col>0</xdr:col>
      <xdr:colOff>108479</xdr:colOff>
      <xdr:row>8</xdr:row>
      <xdr:rowOff>113205</xdr:rowOff>
    </xdr:from>
    <xdr:to>
      <xdr:col>1</xdr:col>
      <xdr:colOff>819666</xdr:colOff>
      <xdr:row>8</xdr:row>
      <xdr:rowOff>401205</xdr:rowOff>
    </xdr:to>
    <xdr:sp macro="" textlink="">
      <xdr:nvSpPr>
        <xdr:cNvPr id="3" name="ホームベース 10">
          <a:extLst>
            <a:ext uri="{FF2B5EF4-FFF2-40B4-BE49-F238E27FC236}">
              <a16:creationId xmlns:a16="http://schemas.microsoft.com/office/drawing/2014/main" id="{00000000-0008-0000-1000-000009000000}"/>
            </a:ext>
          </a:extLst>
        </xdr:cNvPr>
        <xdr:cNvSpPr/>
      </xdr:nvSpPr>
      <xdr:spPr bwMode="auto">
        <a:xfrm>
          <a:off x="108479" y="764748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STEP2</a:t>
          </a:r>
        </a:p>
      </xdr:txBody>
    </xdr:sp>
    <xdr:clientData/>
  </xdr:twoCellAnchor>
  <xdr:oneCellAnchor>
    <xdr:from>
      <xdr:col>16</xdr:col>
      <xdr:colOff>226217</xdr:colOff>
      <xdr:row>18</xdr:row>
      <xdr:rowOff>398517</xdr:rowOff>
    </xdr:from>
    <xdr:ext cx="2988813" cy="908994"/>
    <xdr:pic>
      <xdr:nvPicPr>
        <xdr:cNvPr id="4" name="図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47492" y="10590267"/>
          <a:ext cx="2988813" cy="908994"/>
        </a:xfrm>
        <a:prstGeom prst="rect">
          <a:avLst/>
        </a:prstGeom>
      </xdr:spPr>
    </xdr:pic>
    <xdr:clientData/>
  </xdr:oneCellAnchor>
  <xdr:twoCellAnchor>
    <xdr:from>
      <xdr:col>0</xdr:col>
      <xdr:colOff>95250</xdr:colOff>
      <xdr:row>20</xdr:row>
      <xdr:rowOff>72271</xdr:rowOff>
    </xdr:from>
    <xdr:to>
      <xdr:col>2</xdr:col>
      <xdr:colOff>486833</xdr:colOff>
      <xdr:row>20</xdr:row>
      <xdr:rowOff>388107</xdr:rowOff>
    </xdr:to>
    <xdr:sp macro="" textlink="">
      <xdr:nvSpPr>
        <xdr:cNvPr id="5" name="正方形/長方形 4">
          <a:extLst>
            <a:ext uri="{FF2B5EF4-FFF2-40B4-BE49-F238E27FC236}">
              <a16:creationId xmlns:a16="http://schemas.microsoft.com/office/drawing/2014/main" id="{00000000-0008-0000-0100-00000A000000}"/>
            </a:ext>
          </a:extLst>
        </xdr:cNvPr>
        <xdr:cNvSpPr/>
      </xdr:nvSpPr>
      <xdr:spPr bwMode="auto">
        <a:xfrm>
          <a:off x="95250" y="11159371"/>
          <a:ext cx="2096558" cy="249161"/>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●登録情報（ご申請者）</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4</xdr:row>
      <xdr:rowOff>111125</xdr:rowOff>
    </xdr:from>
    <xdr:to>
      <xdr:col>1</xdr:col>
      <xdr:colOff>819666</xdr:colOff>
      <xdr:row>4</xdr:row>
      <xdr:rowOff>399125</xdr:rowOff>
    </xdr:to>
    <xdr:sp macro="" textlink="">
      <xdr:nvSpPr>
        <xdr:cNvPr id="6" name="ホームベース 10">
          <a:extLst>
            <a:ext uri="{FF2B5EF4-FFF2-40B4-BE49-F238E27FC236}">
              <a16:creationId xmlns:a16="http://schemas.microsoft.com/office/drawing/2014/main" id="{00000000-0008-0000-1000-000009000000}"/>
            </a:ext>
          </a:extLst>
        </xdr:cNvPr>
        <xdr:cNvSpPr/>
      </xdr:nvSpPr>
      <xdr:spPr bwMode="auto">
        <a:xfrm>
          <a:off x="108479" y="6388100"/>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a:t>
          </a:r>
          <a:r>
            <a:rPr lang="ja-JP" altLang="en-US" sz="1400" b="1">
              <a:solidFill>
                <a:schemeClr val="bg1"/>
              </a:solidFill>
              <a:latin typeface="BIZ UDPゴシック" panose="020B0400000000000000" pitchFamily="50" charset="-128"/>
              <a:ea typeface="BIZ UDPゴシック" panose="020B0400000000000000" pitchFamily="50" charset="-128"/>
            </a:rPr>
            <a:t>１</a:t>
          </a:r>
          <a:endParaRPr lang="en-US" altLang="ja-JP" sz="14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886608</xdr:colOff>
      <xdr:row>4</xdr:row>
      <xdr:rowOff>76730</xdr:rowOff>
    </xdr:from>
    <xdr:to>
      <xdr:col>6</xdr:col>
      <xdr:colOff>392900</xdr:colOff>
      <xdr:row>4</xdr:row>
      <xdr:rowOff>407459</xdr:rowOff>
    </xdr:to>
    <xdr:sp macro="" textlink="">
      <xdr:nvSpPr>
        <xdr:cNvPr id="7" name="正方形/長方形 6">
          <a:extLst>
            <a:ext uri="{FF2B5EF4-FFF2-40B4-BE49-F238E27FC236}">
              <a16:creationId xmlns:a16="http://schemas.microsoft.com/office/drawing/2014/main" id="{00000000-0008-0000-0100-00000A000000}"/>
            </a:ext>
          </a:extLst>
        </xdr:cNvPr>
        <xdr:cNvSpPr/>
      </xdr:nvSpPr>
      <xdr:spPr bwMode="auto">
        <a:xfrm>
          <a:off x="1286658" y="6353705"/>
          <a:ext cx="6497642" cy="330729"/>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lang="ja-JP" altLang="en-US" sz="1600" b="1">
              <a:solidFill>
                <a:schemeClr val="tx1"/>
              </a:solidFill>
              <a:latin typeface="BIZ UDPゴシック" panose="020B0400000000000000" pitchFamily="50" charset="-128"/>
              <a:ea typeface="BIZ UDPゴシック" panose="020B0400000000000000" pitchFamily="50" charset="-128"/>
            </a:rPr>
            <a:t>「ビュー法人カード会員規約</a:t>
          </a:r>
          <a:r>
            <a:rPr lang="ja-JP" altLang="en-US" sz="1100" b="1">
              <a:solidFill>
                <a:schemeClr val="tx1"/>
              </a:solidFill>
              <a:latin typeface="BIZ UDPゴシック" panose="020B0400000000000000" pitchFamily="50" charset="-128"/>
              <a:ea typeface="BIZ UDPゴシック" panose="020B0400000000000000" pitchFamily="50" charset="-128"/>
            </a:rPr>
            <a:t>」 </a:t>
          </a:r>
          <a:r>
            <a:rPr lang="ja-JP" altLang="en-US" sz="1600" b="1">
              <a:solidFill>
                <a:schemeClr val="tx1"/>
              </a:solidFill>
              <a:latin typeface="BIZ UDPゴシック" panose="020B0400000000000000" pitchFamily="50" charset="-128"/>
              <a:ea typeface="BIZ UDPゴシック" panose="020B0400000000000000" pitchFamily="50" charset="-128"/>
            </a:rPr>
            <a:t>をご確認のうえ、お申込みください。</a:t>
          </a:r>
          <a:endParaRPr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108479</xdr:colOff>
      <xdr:row>19</xdr:row>
      <xdr:rowOff>99219</xdr:rowOff>
    </xdr:from>
    <xdr:to>
      <xdr:col>1</xdr:col>
      <xdr:colOff>819666</xdr:colOff>
      <xdr:row>19</xdr:row>
      <xdr:rowOff>387219</xdr:rowOff>
    </xdr:to>
    <xdr:sp macro="" textlink="">
      <xdr:nvSpPr>
        <xdr:cNvPr id="8" name="ホームベース 10">
          <a:extLst>
            <a:ext uri="{FF2B5EF4-FFF2-40B4-BE49-F238E27FC236}">
              <a16:creationId xmlns:a16="http://schemas.microsoft.com/office/drawing/2014/main" id="{00000000-0008-0000-1000-000009000000}"/>
            </a:ext>
          </a:extLst>
        </xdr:cNvPr>
        <xdr:cNvSpPr/>
      </xdr:nvSpPr>
      <xdr:spPr bwMode="auto">
        <a:xfrm>
          <a:off x="108479" y="10710069"/>
          <a:ext cx="1111237" cy="288000"/>
        </a:xfrm>
        <a:prstGeom prst="homePlate">
          <a:avLst>
            <a:gd name="adj" fmla="val 61372"/>
          </a:avLst>
        </a:prstGeom>
        <a:solidFill>
          <a:srgbClr val="0070C0"/>
        </a:solidFill>
        <a:ln w="3175" algn="ctr">
          <a:solidFill>
            <a:srgbClr val="0070C0"/>
          </a:solid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en-US" altLang="ja-JP" sz="1400" b="1">
              <a:solidFill>
                <a:schemeClr val="bg1"/>
              </a:solidFill>
              <a:latin typeface="BIZ UDPゴシック" panose="020B0400000000000000" pitchFamily="50" charset="-128"/>
              <a:ea typeface="BIZ UDPゴシック" panose="020B0400000000000000" pitchFamily="50" charset="-128"/>
            </a:rPr>
            <a:t>STEP3</a:t>
          </a:r>
        </a:p>
      </xdr:txBody>
    </xdr:sp>
    <xdr:clientData/>
  </xdr:twoCellAnchor>
  <xdr:twoCellAnchor>
    <xdr:from>
      <xdr:col>5</xdr:col>
      <xdr:colOff>1034143</xdr:colOff>
      <xdr:row>28</xdr:row>
      <xdr:rowOff>1698170</xdr:rowOff>
    </xdr:from>
    <xdr:to>
      <xdr:col>6</xdr:col>
      <xdr:colOff>13606</xdr:colOff>
      <xdr:row>29</xdr:row>
      <xdr:rowOff>0</xdr:rowOff>
    </xdr:to>
    <xdr:sp macro="" textlink="">
      <xdr:nvSpPr>
        <xdr:cNvPr id="60" name="フレーム (半分) 59"/>
        <xdr:cNvSpPr/>
      </xdr:nvSpPr>
      <xdr:spPr>
        <a:xfrm flipH="1">
          <a:off x="68539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938893</xdr:colOff>
      <xdr:row>28</xdr:row>
      <xdr:rowOff>1698170</xdr:rowOff>
    </xdr:from>
    <xdr:to>
      <xdr:col>9</xdr:col>
      <xdr:colOff>13607</xdr:colOff>
      <xdr:row>29</xdr:row>
      <xdr:rowOff>0</xdr:rowOff>
    </xdr:to>
    <xdr:sp macro="" textlink="">
      <xdr:nvSpPr>
        <xdr:cNvPr id="61" name="フレーム (半分) 60"/>
        <xdr:cNvSpPr/>
      </xdr:nvSpPr>
      <xdr:spPr>
        <a:xfrm flipH="1">
          <a:off x="10501993" y="13413920"/>
          <a:ext cx="646339"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1268184</xdr:colOff>
      <xdr:row>28</xdr:row>
      <xdr:rowOff>1698170</xdr:rowOff>
    </xdr:from>
    <xdr:to>
      <xdr:col>12</xdr:col>
      <xdr:colOff>13607</xdr:colOff>
      <xdr:row>29</xdr:row>
      <xdr:rowOff>0</xdr:rowOff>
    </xdr:to>
    <xdr:sp macro="" textlink="">
      <xdr:nvSpPr>
        <xdr:cNvPr id="62" name="フレーム (半分) 61"/>
        <xdr:cNvSpPr/>
      </xdr:nvSpPr>
      <xdr:spPr>
        <a:xfrm flipH="1">
          <a:off x="14526984" y="13413920"/>
          <a:ext cx="31704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0</xdr:colOff>
      <xdr:row>28</xdr:row>
      <xdr:rowOff>1698170</xdr:rowOff>
    </xdr:from>
    <xdr:to>
      <xdr:col>7</xdr:col>
      <xdr:colOff>979714</xdr:colOff>
      <xdr:row>29</xdr:row>
      <xdr:rowOff>0</xdr:rowOff>
    </xdr:to>
    <xdr:sp macro="" textlink="">
      <xdr:nvSpPr>
        <xdr:cNvPr id="63" name="フレーム (半分) 62"/>
        <xdr:cNvSpPr/>
      </xdr:nvSpPr>
      <xdr:spPr>
        <a:xfrm>
          <a:off x="7991475" y="13413920"/>
          <a:ext cx="979714"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4</xdr:col>
      <xdr:colOff>3779</xdr:colOff>
      <xdr:row>28</xdr:row>
      <xdr:rowOff>374754</xdr:rowOff>
    </xdr:from>
    <xdr:to>
      <xdr:col>4</xdr:col>
      <xdr:colOff>467999</xdr:colOff>
      <xdr:row>29</xdr:row>
      <xdr:rowOff>1936</xdr:rowOff>
    </xdr:to>
    <xdr:sp macro="" textlink="">
      <xdr:nvSpPr>
        <xdr:cNvPr id="64" name="フレーム (半分) 63"/>
        <xdr:cNvSpPr/>
      </xdr:nvSpPr>
      <xdr:spPr>
        <a:xfrm>
          <a:off x="4251929" y="13195404"/>
          <a:ext cx="46422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5</xdr:col>
      <xdr:colOff>1122544</xdr:colOff>
      <xdr:row>28</xdr:row>
      <xdr:rowOff>374754</xdr:rowOff>
    </xdr:from>
    <xdr:to>
      <xdr:col>6</xdr:col>
      <xdr:colOff>13817</xdr:colOff>
      <xdr:row>29</xdr:row>
      <xdr:rowOff>1936</xdr:rowOff>
    </xdr:to>
    <xdr:sp macro="" textlink="">
      <xdr:nvSpPr>
        <xdr:cNvPr id="65" name="フレーム (半分) 64"/>
        <xdr:cNvSpPr/>
      </xdr:nvSpPr>
      <xdr:spPr>
        <a:xfrm flipH="1">
          <a:off x="6942319" y="13195404"/>
          <a:ext cx="462898"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0</xdr:colOff>
      <xdr:row>28</xdr:row>
      <xdr:rowOff>374754</xdr:rowOff>
    </xdr:from>
    <xdr:to>
      <xdr:col>7</xdr:col>
      <xdr:colOff>468000</xdr:colOff>
      <xdr:row>29</xdr:row>
      <xdr:rowOff>1936</xdr:rowOff>
    </xdr:to>
    <xdr:sp macro="" textlink="">
      <xdr:nvSpPr>
        <xdr:cNvPr id="66" name="フレーム (半分) 65"/>
        <xdr:cNvSpPr/>
      </xdr:nvSpPr>
      <xdr:spPr>
        <a:xfrm>
          <a:off x="7991475" y="13195404"/>
          <a:ext cx="468000"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1122544</xdr:colOff>
      <xdr:row>28</xdr:row>
      <xdr:rowOff>374754</xdr:rowOff>
    </xdr:from>
    <xdr:to>
      <xdr:col>9</xdr:col>
      <xdr:colOff>13816</xdr:colOff>
      <xdr:row>29</xdr:row>
      <xdr:rowOff>1936</xdr:rowOff>
    </xdr:to>
    <xdr:sp macro="" textlink="">
      <xdr:nvSpPr>
        <xdr:cNvPr id="67" name="フレーム (半分) 66"/>
        <xdr:cNvSpPr/>
      </xdr:nvSpPr>
      <xdr:spPr>
        <a:xfrm flipH="1">
          <a:off x="10685644"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10</xdr:col>
      <xdr:colOff>2643</xdr:colOff>
      <xdr:row>28</xdr:row>
      <xdr:rowOff>374754</xdr:rowOff>
    </xdr:from>
    <xdr:to>
      <xdr:col>10</xdr:col>
      <xdr:colOff>251996</xdr:colOff>
      <xdr:row>29</xdr:row>
      <xdr:rowOff>1936</xdr:rowOff>
    </xdr:to>
    <xdr:sp macro="" textlink="">
      <xdr:nvSpPr>
        <xdr:cNvPr id="68" name="フレーム (半分) 67"/>
        <xdr:cNvSpPr/>
      </xdr:nvSpPr>
      <xdr:spPr>
        <a:xfrm>
          <a:off x="11689818" y="13195404"/>
          <a:ext cx="249353"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11</xdr:col>
      <xdr:colOff>1115737</xdr:colOff>
      <xdr:row>28</xdr:row>
      <xdr:rowOff>374754</xdr:rowOff>
    </xdr:from>
    <xdr:to>
      <xdr:col>12</xdr:col>
      <xdr:colOff>7009</xdr:colOff>
      <xdr:row>29</xdr:row>
      <xdr:rowOff>1936</xdr:rowOff>
    </xdr:to>
    <xdr:sp macro="" textlink="">
      <xdr:nvSpPr>
        <xdr:cNvPr id="69" name="フレーム (半分) 68"/>
        <xdr:cNvSpPr/>
      </xdr:nvSpPr>
      <xdr:spPr>
        <a:xfrm flipH="1">
          <a:off x="14374537" y="13195404"/>
          <a:ext cx="462897" cy="217732"/>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1034143</xdr:colOff>
      <xdr:row>28</xdr:row>
      <xdr:rowOff>1698170</xdr:rowOff>
    </xdr:from>
    <xdr:to>
      <xdr:col>12</xdr:col>
      <xdr:colOff>13606</xdr:colOff>
      <xdr:row>29</xdr:row>
      <xdr:rowOff>0</xdr:rowOff>
    </xdr:to>
    <xdr:sp macro="" textlink="">
      <xdr:nvSpPr>
        <xdr:cNvPr id="70" name="フレーム (半分) 69"/>
        <xdr:cNvSpPr/>
      </xdr:nvSpPr>
      <xdr:spPr>
        <a:xfrm flipH="1">
          <a:off x="142929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1034143</xdr:colOff>
      <xdr:row>28</xdr:row>
      <xdr:rowOff>1698170</xdr:rowOff>
    </xdr:from>
    <xdr:to>
      <xdr:col>8</xdr:col>
      <xdr:colOff>13606</xdr:colOff>
      <xdr:row>29</xdr:row>
      <xdr:rowOff>0</xdr:rowOff>
    </xdr:to>
    <xdr:sp macro="" textlink="">
      <xdr:nvSpPr>
        <xdr:cNvPr id="71" name="フレーム (半分) 70"/>
        <xdr:cNvSpPr/>
      </xdr:nvSpPr>
      <xdr:spPr>
        <a:xfrm flipH="1">
          <a:off x="9025618"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1034143</xdr:colOff>
      <xdr:row>28</xdr:row>
      <xdr:rowOff>1698170</xdr:rowOff>
    </xdr:from>
    <xdr:to>
      <xdr:col>9</xdr:col>
      <xdr:colOff>13606</xdr:colOff>
      <xdr:row>29</xdr:row>
      <xdr:rowOff>0</xdr:rowOff>
    </xdr:to>
    <xdr:sp macro="" textlink="">
      <xdr:nvSpPr>
        <xdr:cNvPr id="72" name="フレーム (半分) 71"/>
        <xdr:cNvSpPr/>
      </xdr:nvSpPr>
      <xdr:spPr>
        <a:xfrm flipH="1">
          <a:off x="10597243" y="13413920"/>
          <a:ext cx="551088" cy="0"/>
        </a:xfrm>
        <a:prstGeom prst="halfFrame">
          <a:avLst>
            <a:gd name="adj1" fmla="val 6410"/>
            <a:gd name="adj2" fmla="val 641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absolute">
    <xdr:from>
      <xdr:col>57</xdr:col>
      <xdr:colOff>207091</xdr:colOff>
      <xdr:row>65</xdr:row>
      <xdr:rowOff>95553</xdr:rowOff>
    </xdr:from>
    <xdr:to>
      <xdr:col>66</xdr:col>
      <xdr:colOff>628342</xdr:colOff>
      <xdr:row>65</xdr:row>
      <xdr:rowOff>416662</xdr:rowOff>
    </xdr:to>
    <xdr:sp macro="" textlink="">
      <xdr:nvSpPr>
        <xdr:cNvPr id="73" name="正方形/長方形 72">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21335273" y="27371689"/>
          <a:ext cx="1339114" cy="321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bg1"/>
              </a:solidFill>
              <a:latin typeface="BIZ UDPゴシック" panose="020B0400000000000000" pitchFamily="50" charset="-128"/>
              <a:ea typeface="BIZ UDPゴシック" panose="020B0400000000000000" pitchFamily="50" charset="-128"/>
            </a:rPr>
            <a:t>↑</a:t>
          </a:r>
          <a:r>
            <a:rPr kumimoji="1" lang="ja-JP" altLang="en-US" sz="1050" b="1" u="none">
              <a:solidFill>
                <a:schemeClr val="bg1"/>
              </a:solidFill>
            </a:rPr>
            <a:t>　</a:t>
          </a:r>
          <a:r>
            <a:rPr kumimoji="1" lang="en-US" altLang="ja-JP" sz="1050" b="1" u="none">
              <a:solidFill>
                <a:schemeClr val="bg1"/>
              </a:solidFill>
              <a:latin typeface="BIZ UDPゴシック" panose="020B0400000000000000" pitchFamily="50" charset="-128"/>
              <a:ea typeface="BIZ UDPゴシック" panose="020B0400000000000000" pitchFamily="50" charset="-128"/>
            </a:rPr>
            <a:t>TOP</a:t>
          </a:r>
          <a:r>
            <a:rPr kumimoji="1" lang="ja-JP" altLang="en-US" sz="1050" b="1" u="none">
              <a:solidFill>
                <a:schemeClr val="bg1"/>
              </a:solidFill>
              <a:latin typeface="BIZ UDPゴシック" panose="020B0400000000000000" pitchFamily="50" charset="-128"/>
              <a:ea typeface="BIZ UDPゴシック" panose="020B0400000000000000" pitchFamily="50" charset="-128"/>
            </a:rPr>
            <a:t>に戻る</a:t>
          </a:r>
          <a:endParaRPr kumimoji="1" lang="ja-JP" altLang="en-US" sz="1000" b="1" u="none">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340794</xdr:colOff>
      <xdr:row>4</xdr:row>
      <xdr:rowOff>27124</xdr:rowOff>
    </xdr:from>
    <xdr:to>
      <xdr:col>10</xdr:col>
      <xdr:colOff>142870</xdr:colOff>
      <xdr:row>4</xdr:row>
      <xdr:rowOff>405104</xdr:rowOff>
    </xdr:to>
    <xdr:sp macro="" textlink="">
      <xdr:nvSpPr>
        <xdr:cNvPr id="74" name="正方形/長方形 73">
          <a:hlinkClick xmlns:r="http://schemas.openxmlformats.org/officeDocument/2006/relationships" r:id="rId4"/>
        </xdr:cNvPr>
        <xdr:cNvSpPr/>
      </xdr:nvSpPr>
      <xdr:spPr>
        <a:xfrm>
          <a:off x="7732194" y="6304099"/>
          <a:ext cx="4097851" cy="377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u="sng">
              <a:solidFill>
                <a:schemeClr val="tx1"/>
              </a:solidFill>
              <a:latin typeface="+mn-ea"/>
              <a:ea typeface="+mn-ea"/>
            </a:rPr>
            <a:t>https://www.jreast.co.jp/card/rule/#07</a:t>
          </a:r>
        </a:p>
        <a:p>
          <a:pPr algn="l"/>
          <a:endParaRPr kumimoji="1" lang="en-US" altLang="ja-JP" sz="900" b="0">
            <a:solidFill>
              <a:schemeClr val="tx1"/>
            </a:solidFill>
            <a:latin typeface="+mn-ea"/>
            <a:ea typeface="+mn-ea"/>
          </a:endParaRPr>
        </a:p>
      </xdr:txBody>
    </xdr:sp>
    <xdr:clientData/>
  </xdr:twoCellAnchor>
  <xdr:twoCellAnchor>
    <xdr:from>
      <xdr:col>0</xdr:col>
      <xdr:colOff>71438</xdr:colOff>
      <xdr:row>28</xdr:row>
      <xdr:rowOff>309562</xdr:rowOff>
    </xdr:from>
    <xdr:to>
      <xdr:col>2</xdr:col>
      <xdr:colOff>821531</xdr:colOff>
      <xdr:row>29</xdr:row>
      <xdr:rowOff>11906</xdr:rowOff>
    </xdr:to>
    <xdr:sp macro="" textlink="">
      <xdr:nvSpPr>
        <xdr:cNvPr id="75" name="正方形/長方形 74">
          <a:extLst>
            <a:ext uri="{FF2B5EF4-FFF2-40B4-BE49-F238E27FC236}">
              <a16:creationId xmlns:a16="http://schemas.microsoft.com/office/drawing/2014/main" id="{00000000-0008-0000-0100-00000A000000}"/>
            </a:ext>
          </a:extLst>
        </xdr:cNvPr>
        <xdr:cNvSpPr/>
      </xdr:nvSpPr>
      <xdr:spPr bwMode="auto">
        <a:xfrm>
          <a:off x="71438" y="13130212"/>
          <a:ext cx="2455068" cy="292894"/>
        </a:xfrm>
        <a:prstGeom prst="rect">
          <a:avLst/>
        </a:prstGeom>
        <a:noFill/>
        <a:ln w="3175" algn="ctr">
          <a:no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chemeClr val="tx1"/>
              </a:solidFill>
              <a:latin typeface="BIZ UDPゴシック" panose="020B0400000000000000" pitchFamily="50" charset="-128"/>
              <a:ea typeface="BIZ UDPゴシック" panose="020B0400000000000000" pitchFamily="50" charset="-128"/>
            </a:rPr>
            <a:t>●黄色セルにご入力ください。</a:t>
          </a:r>
          <a:endParaRPr lang="en-US" altLang="ja-JP" sz="12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65</xdr:col>
      <xdr:colOff>95248</xdr:colOff>
      <xdr:row>24</xdr:row>
      <xdr:rowOff>226221</xdr:rowOff>
    </xdr:from>
    <xdr:to>
      <xdr:col>75</xdr:col>
      <xdr:colOff>56856</xdr:colOff>
      <xdr:row>32</xdr:row>
      <xdr:rowOff>353591</xdr:rowOff>
    </xdr:to>
    <xdr:grpSp>
      <xdr:nvGrpSpPr>
        <xdr:cNvPr id="76" name="グループ化 75">
          <a:extLst>
            <a:ext uri="{FF2B5EF4-FFF2-40B4-BE49-F238E27FC236}">
              <a16:creationId xmlns:a16="http://schemas.microsoft.com/office/drawing/2014/main" id="{00000000-0008-0000-0100-000002000000}"/>
            </a:ext>
          </a:extLst>
        </xdr:cNvPr>
        <xdr:cNvGrpSpPr/>
      </xdr:nvGrpSpPr>
      <xdr:grpSpPr>
        <a:xfrm>
          <a:off x="21408157" y="7234312"/>
          <a:ext cx="6542517" cy="2678915"/>
          <a:chOff x="19376569" y="9606641"/>
          <a:chExt cx="6280888" cy="3246918"/>
        </a:xfrm>
      </xdr:grpSpPr>
      <xdr:sp macro="" textlink="">
        <xdr:nvSpPr>
          <xdr:cNvPr id="77" name="正方形/長方形 76">
            <a:extLst>
              <a:ext uri="{FF2B5EF4-FFF2-40B4-BE49-F238E27FC236}">
                <a16:creationId xmlns:a16="http://schemas.microsoft.com/office/drawing/2014/main" id="{00000000-0008-0000-0100-000017000000}"/>
              </a:ext>
            </a:extLst>
          </xdr:cNvPr>
          <xdr:cNvSpPr/>
        </xdr:nvSpPr>
        <xdr:spPr>
          <a:xfrm>
            <a:off x="19376569" y="9946820"/>
            <a:ext cx="6280888" cy="2906739"/>
          </a:xfrm>
          <a:prstGeom prst="rect">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◆組織コード　　：組織ごとに設定された</a:t>
            </a:r>
            <a:r>
              <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10</a:t>
            </a:r>
            <a:r>
              <a:rPr kumimoji="0" lang="ja-JP" altLang="en-US" sz="1400" b="1" i="0" u="none" strike="noStrike">
                <a:solidFill>
                  <a:schemeClr val="tx1"/>
                </a:solidFill>
                <a:effectLst/>
                <a:latin typeface="BIZ UDPゴシック" panose="020B0400000000000000" pitchFamily="50" charset="-128"/>
                <a:ea typeface="BIZ UDPゴシック" panose="020B0400000000000000" pitchFamily="50" charset="-128"/>
                <a:cs typeface="+mn-cs"/>
              </a:rPr>
              <a:t>桁以内の数字のこと。</a:t>
            </a:r>
            <a:endParaRPr kumimoji="0" lang="en-US" altLang="ja-JP" sz="14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◆組織名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：カードを紐づける組織の組織名称のこと。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◆カナ名義　　　：お申込みされる「カード名義」のカナ表記のこと。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◆漢字名義　　　：お申込みされる「カード名義」の漢字表記のこと。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◆ローマ字名義：お申込みされる「カード名義」のローマ字表記のこと。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◆利用可能枠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：ご利用いただける</a:t>
            </a:r>
            <a:r>
              <a:rPr kumimoji="1" lang="en-US" altLang="ja-JP" sz="1400" b="1">
                <a:solidFill>
                  <a:schemeClr val="tx1"/>
                </a:solidFill>
                <a:latin typeface="BIZ UDPゴシック" panose="020B0400000000000000" pitchFamily="50" charset="-128"/>
                <a:ea typeface="BIZ UDPゴシック" panose="020B0400000000000000" pitchFamily="50" charset="-128"/>
              </a:rPr>
              <a:t>2</a:t>
            </a:r>
            <a:r>
              <a:rPr kumimoji="1" lang="ja-JP" altLang="en-US" sz="1400" b="1">
                <a:solidFill>
                  <a:schemeClr val="tx1"/>
                </a:solidFill>
                <a:latin typeface="BIZ UDPゴシック" panose="020B0400000000000000" pitchFamily="50" charset="-128"/>
                <a:ea typeface="BIZ UDPゴシック" panose="020B0400000000000000" pitchFamily="50" charset="-128"/>
              </a:rPr>
              <a:t>ヵ月分の限度額（上限）のこと。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◆暗証番号</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a:solidFill>
                  <a:schemeClr val="tx1"/>
                </a:solidFill>
                <a:latin typeface="BIZ UDPゴシック" panose="020B0400000000000000" pitchFamily="50" charset="-128"/>
                <a:ea typeface="BIZ UDPゴシック" panose="020B0400000000000000" pitchFamily="50" charset="-128"/>
              </a:rPr>
              <a:t>     ：カードご利用の際の暗証番号のこと。</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◆暗番判定</a:t>
            </a:r>
            <a:r>
              <a:rPr kumimoji="1" lang="ja-JP" altLang="en-US" sz="14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    ：ご入力いただいた暗証番号が設定できるかを判定するもの。</a:t>
            </a:r>
            <a:endParaRPr kumimoji="1" lang="en-US" altLang="ja-JP" sz="1400" b="1" baseline="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78" name="楕円 77">
            <a:extLst>
              <a:ext uri="{FF2B5EF4-FFF2-40B4-BE49-F238E27FC236}">
                <a16:creationId xmlns:a16="http://schemas.microsoft.com/office/drawing/2014/main" id="{00000000-0008-0000-0100-00001A000000}"/>
              </a:ext>
            </a:extLst>
          </xdr:cNvPr>
          <xdr:cNvSpPr/>
        </xdr:nvSpPr>
        <xdr:spPr>
          <a:xfrm>
            <a:off x="19499035" y="9620249"/>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用</a:t>
            </a:r>
          </a:p>
        </xdr:txBody>
      </xdr:sp>
      <xdr:sp macro="" textlink="">
        <xdr:nvSpPr>
          <xdr:cNvPr id="79" name="楕円 78">
            <a:extLst>
              <a:ext uri="{FF2B5EF4-FFF2-40B4-BE49-F238E27FC236}">
                <a16:creationId xmlns:a16="http://schemas.microsoft.com/office/drawing/2014/main" id="{00000000-0008-0000-0100-00001B000000}"/>
              </a:ext>
            </a:extLst>
          </xdr:cNvPr>
          <xdr:cNvSpPr/>
        </xdr:nvSpPr>
        <xdr:spPr>
          <a:xfrm>
            <a:off x="20060826" y="9606641"/>
            <a:ext cx="558301" cy="699131"/>
          </a:xfrm>
          <a:prstGeom prst="ellipse">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BIZ UDPゴシック" panose="020B0400000000000000" pitchFamily="50" charset="-128"/>
                <a:ea typeface="BIZ UDPゴシック" panose="020B0400000000000000" pitchFamily="50" charset="-128"/>
              </a:rPr>
              <a:t>語</a:t>
            </a:r>
          </a:p>
        </xdr:txBody>
      </xdr:sp>
    </xdr:grpSp>
    <xdr:clientData/>
  </xdr:twoCellAnchor>
  <xdr:twoCellAnchor>
    <xdr:from>
      <xdr:col>6</xdr:col>
      <xdr:colOff>296181</xdr:colOff>
      <xdr:row>19</xdr:row>
      <xdr:rowOff>35719</xdr:rowOff>
    </xdr:from>
    <xdr:to>
      <xdr:col>13</xdr:col>
      <xdr:colOff>1023937</xdr:colOff>
      <xdr:row>28</xdr:row>
      <xdr:rowOff>59532</xdr:rowOff>
    </xdr:to>
    <xdr:sp macro="" textlink="">
      <xdr:nvSpPr>
        <xdr:cNvPr id="80" name="正方形/長方形 79"/>
        <xdr:cNvSpPr/>
      </xdr:nvSpPr>
      <xdr:spPr>
        <a:xfrm>
          <a:off x="7687581" y="10646569"/>
          <a:ext cx="8766856" cy="2233613"/>
        </a:xfrm>
        <a:prstGeom prst="rect">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6</xdr:col>
      <xdr:colOff>285752</xdr:colOff>
      <xdr:row>18</xdr:row>
      <xdr:rowOff>273852</xdr:rowOff>
    </xdr:from>
    <xdr:to>
      <xdr:col>7</xdr:col>
      <xdr:colOff>780354</xdr:colOff>
      <xdr:row>19</xdr:row>
      <xdr:rowOff>169053</xdr:rowOff>
    </xdr:to>
    <xdr:pic>
      <xdr:nvPicPr>
        <xdr:cNvPr id="81" name="図 80"/>
        <xdr:cNvPicPr>
          <a:picLocks noChangeAspect="1"/>
        </xdr:cNvPicPr>
      </xdr:nvPicPr>
      <xdr:blipFill>
        <a:blip xmlns:r="http://schemas.openxmlformats.org/officeDocument/2006/relationships" r:embed="rId5"/>
        <a:stretch>
          <a:fillRect/>
        </a:stretch>
      </xdr:blipFill>
      <xdr:spPr>
        <a:xfrm>
          <a:off x="7677152" y="10465602"/>
          <a:ext cx="1094677" cy="314301"/>
        </a:xfrm>
        <a:prstGeom prst="rect">
          <a:avLst/>
        </a:prstGeom>
      </xdr:spPr>
    </xdr:pic>
    <xdr:clientData/>
  </xdr:twoCellAnchor>
  <xdr:twoCellAnchor editAs="oneCell">
    <xdr:from>
      <xdr:col>65</xdr:col>
      <xdr:colOff>63500</xdr:colOff>
      <xdr:row>10</xdr:row>
      <xdr:rowOff>719667</xdr:rowOff>
    </xdr:from>
    <xdr:to>
      <xdr:col>75</xdr:col>
      <xdr:colOff>42333</xdr:colOff>
      <xdr:row>24</xdr:row>
      <xdr:rowOff>80531</xdr:rowOff>
    </xdr:to>
    <xdr:grpSp>
      <xdr:nvGrpSpPr>
        <xdr:cNvPr id="82" name="グループ化 81">
          <a:extLst>
            <a:ext uri="{FF2B5EF4-FFF2-40B4-BE49-F238E27FC236}">
              <a16:creationId xmlns:a16="http://schemas.microsoft.com/office/drawing/2014/main" id="{00000000-0008-0000-0600-000022000000}"/>
            </a:ext>
          </a:extLst>
        </xdr:cNvPr>
        <xdr:cNvGrpSpPr/>
      </xdr:nvGrpSpPr>
      <xdr:grpSpPr>
        <a:xfrm>
          <a:off x="21376409" y="3340485"/>
          <a:ext cx="6559742" cy="3748137"/>
          <a:chOff x="8343900" y="558986"/>
          <a:chExt cx="4734087" cy="2645863"/>
        </a:xfrm>
      </xdr:grpSpPr>
      <xdr:sp macro="" textlink="">
        <xdr:nvSpPr>
          <xdr:cNvPr id="83" name="正方形/長方形 82">
            <a:extLst>
              <a:ext uri="{FF2B5EF4-FFF2-40B4-BE49-F238E27FC236}">
                <a16:creationId xmlns:a16="http://schemas.microsoft.com/office/drawing/2014/main" id="{00000000-0008-0000-0600-000023000000}"/>
              </a:ext>
            </a:extLst>
          </xdr:cNvPr>
          <xdr:cNvSpPr/>
        </xdr:nvSpPr>
        <xdr:spPr>
          <a:xfrm>
            <a:off x="8343900" y="858073"/>
            <a:ext cx="4734087" cy="2346776"/>
          </a:xfrm>
          <a:prstGeom prst="rect">
            <a:avLst/>
          </a:prstGeom>
          <a:solidFill>
            <a:schemeClr val="accent1">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i="0" u="none" strike="noStrike">
                <a:solidFill>
                  <a:schemeClr val="tx1"/>
                </a:solidFill>
                <a:effectLst/>
                <a:latin typeface="+mn-lt"/>
                <a:ea typeface="+mn-ea"/>
                <a:cs typeface="+mn-cs"/>
              </a:rPr>
              <a:t>　</a:t>
            </a:r>
            <a:endParaRPr lang="en-US" altLang="ja-JP" sz="1100" b="1" i="0" u="none" strike="noStrike">
              <a:solidFill>
                <a:schemeClr val="tx1"/>
              </a:solidFill>
              <a:effectLst/>
              <a:latin typeface="+mn-lt"/>
              <a:ea typeface="+mn-ea"/>
              <a:cs typeface="+mn-cs"/>
            </a:endParaRPr>
          </a:p>
          <a:p>
            <a:pPr algn="l"/>
            <a:r>
              <a:rPr lang="ja-JP" altLang="en-US" sz="1100" b="1" i="0" u="none" strike="noStrike">
                <a:solidFill>
                  <a:schemeClr val="tx1"/>
                </a:solidFill>
                <a:effectLst/>
                <a:latin typeface="+mn-lt"/>
                <a:ea typeface="+mn-ea"/>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数字</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桁でご入力ください。</a:t>
            </a:r>
            <a:r>
              <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以下の番号はご指定いただけません</a:t>
            </a:r>
            <a:endParaRPr lang="en-US" altLang="ja-JP" sz="1500" b="1"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①</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電話番号・</a:t>
            </a:r>
            <a:r>
              <a:rPr lang="en-US" altLang="ja-JP"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FAX</a:t>
            </a:r>
            <a:r>
              <a:rPr lang="ja-JP" altLang="en-US" sz="1500" b="1" i="0" u="none" strike="noStrike">
                <a:solidFill>
                  <a:srgbClr val="FF0000"/>
                </a:solidFill>
                <a:effectLst/>
                <a:latin typeface="BIZ UDPゴシック" panose="020B0400000000000000" pitchFamily="50" charset="-128"/>
                <a:ea typeface="BIZ UDPゴシック" panose="020B0400000000000000" pitchFamily="50" charset="-128"/>
                <a:cs typeface="+mn-cs"/>
              </a:rPr>
              <a:t>番号</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（自宅・会社・携帯番号など）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②生年月日の組み合わせ　</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③「</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0000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」など</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4</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桁の同じ数字　</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④他の使用者と同一の番号</a:t>
            </a:r>
            <a:r>
              <a:rPr lang="ja-JP" altLang="en-US" sz="1500">
                <a:solidFill>
                  <a:schemeClr val="tx1"/>
                </a:solidFill>
                <a:latin typeface="BIZ UDPゴシック" panose="020B0400000000000000" pitchFamily="50" charset="-128"/>
                <a:ea typeface="BIZ UDPゴシック" panose="020B0400000000000000" pitchFamily="50" charset="-128"/>
              </a:rPr>
              <a:t> </a:t>
            </a:r>
            <a:endParaRPr lang="en-US" altLang="ja-JP" sz="1500">
              <a:solidFill>
                <a:schemeClr val="tx1"/>
              </a:solidFill>
              <a:latin typeface="BIZ UDPゴシック" panose="020B0400000000000000" pitchFamily="50" charset="-128"/>
              <a:ea typeface="BIZ UDPゴシック" panose="020B0400000000000000" pitchFamily="50" charset="-128"/>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カード作成後、暗証番号を変更する場合は、再発行手数料として</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550</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円（税込）をご負担いただきますので予めご了承ください。</a:t>
            </a:r>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endParaRP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ja-JP" altLang="en-US" sz="1500" b="1" i="0" u="none" strike="noStrike">
                <a:solidFill>
                  <a:schemeClr val="tx1"/>
                </a:solidFill>
                <a:effectLst/>
                <a:latin typeface="BIZ UDPゴシック" panose="020B0400000000000000" pitchFamily="50" charset="-128"/>
                <a:ea typeface="BIZ UDPゴシック" panose="020B0400000000000000" pitchFamily="50" charset="-128"/>
                <a:cs typeface="+mn-cs"/>
              </a:rPr>
              <a:t> 役職名義カードの暗証番号について</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以下は登録できません。</a:t>
            </a:r>
          </a:p>
          <a:p>
            <a:pPr algn="l"/>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2005</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0511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1711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　「</a:t>
            </a:r>
            <a:r>
              <a:rPr lang="en-US" altLang="ja-JP"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7111</a:t>
            </a:r>
            <a:r>
              <a:rPr lang="ja-JP" altLang="en-US" sz="15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500">
                <a:solidFill>
                  <a:schemeClr val="tx1"/>
                </a:solidFill>
                <a:latin typeface="BIZ UDPゴシック" panose="020B0400000000000000" pitchFamily="50" charset="-128"/>
                <a:ea typeface="BIZ UDPゴシック" panose="020B0400000000000000" pitchFamily="50" charset="-128"/>
              </a:rPr>
              <a:t> </a:t>
            </a:r>
            <a:endParaRPr kumimoji="1" lang="ja-JP" altLang="en-US" sz="150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84" name="楕円 83">
            <a:extLst>
              <a:ext uri="{FF2B5EF4-FFF2-40B4-BE49-F238E27FC236}">
                <a16:creationId xmlns:a16="http://schemas.microsoft.com/office/drawing/2014/main" id="{00000000-0008-0000-0600-000024000000}"/>
              </a:ext>
            </a:extLst>
          </xdr:cNvPr>
          <xdr:cNvSpPr/>
        </xdr:nvSpPr>
        <xdr:spPr>
          <a:xfrm>
            <a:off x="84391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暗</a:t>
            </a:r>
          </a:p>
        </xdr:txBody>
      </xdr:sp>
      <xdr:sp macro="" textlink="">
        <xdr:nvSpPr>
          <xdr:cNvPr id="85" name="楕円 84">
            <a:extLst>
              <a:ext uri="{FF2B5EF4-FFF2-40B4-BE49-F238E27FC236}">
                <a16:creationId xmlns:a16="http://schemas.microsoft.com/office/drawing/2014/main" id="{00000000-0008-0000-0600-000025000000}"/>
              </a:ext>
            </a:extLst>
          </xdr:cNvPr>
          <xdr:cNvSpPr/>
        </xdr:nvSpPr>
        <xdr:spPr>
          <a:xfrm>
            <a:off x="8972550"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証</a:t>
            </a:r>
          </a:p>
        </xdr:txBody>
      </xdr:sp>
      <xdr:sp macro="" textlink="">
        <xdr:nvSpPr>
          <xdr:cNvPr id="86" name="楕円 85">
            <a:extLst>
              <a:ext uri="{FF2B5EF4-FFF2-40B4-BE49-F238E27FC236}">
                <a16:creationId xmlns:a16="http://schemas.microsoft.com/office/drawing/2014/main" id="{00000000-0008-0000-0600-000026000000}"/>
              </a:ext>
            </a:extLst>
          </xdr:cNvPr>
          <xdr:cNvSpPr/>
        </xdr:nvSpPr>
        <xdr:spPr>
          <a:xfrm>
            <a:off x="95154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番</a:t>
            </a:r>
          </a:p>
        </xdr:txBody>
      </xdr:sp>
      <xdr:sp macro="" textlink="">
        <xdr:nvSpPr>
          <xdr:cNvPr id="87" name="楕円 86">
            <a:extLst>
              <a:ext uri="{FF2B5EF4-FFF2-40B4-BE49-F238E27FC236}">
                <a16:creationId xmlns:a16="http://schemas.microsoft.com/office/drawing/2014/main" id="{00000000-0008-0000-0600-000027000000}"/>
              </a:ext>
            </a:extLst>
          </xdr:cNvPr>
          <xdr:cNvSpPr/>
        </xdr:nvSpPr>
        <xdr:spPr>
          <a:xfrm>
            <a:off x="10048875" y="558986"/>
            <a:ext cx="533400" cy="505185"/>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BIZ UDPゴシック" panose="020B0400000000000000" pitchFamily="50" charset="-128"/>
                <a:ea typeface="BIZ UDPゴシック" panose="020B0400000000000000" pitchFamily="50" charset="-128"/>
              </a:rPr>
              <a:t>号</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65776</xdr:colOff>
      <xdr:row>0</xdr:row>
      <xdr:rowOff>57150</xdr:rowOff>
    </xdr:from>
    <xdr:to>
      <xdr:col>10</xdr:col>
      <xdr:colOff>314325</xdr:colOff>
      <xdr:row>0</xdr:row>
      <xdr:rowOff>406979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7609576" y="57150"/>
          <a:ext cx="1562999" cy="349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u="sng">
              <a:solidFill>
                <a:schemeClr val="bg1"/>
              </a:solidFill>
            </a:rPr>
            <a:t>「ご説明」画面に戻る</a:t>
          </a:r>
          <a:endParaRPr kumimoji="1" lang="ja-JP" altLang="en-US" sz="800" b="1" u="sng">
            <a:solidFill>
              <a:schemeClr val="bg1"/>
            </a:solidFill>
          </a:endParaRPr>
        </a:p>
      </xdr:txBody>
    </xdr:sp>
    <xdr:clientData/>
  </xdr:twoCellAnchor>
  <xdr:twoCellAnchor>
    <xdr:from>
      <xdr:col>5</xdr:col>
      <xdr:colOff>762908</xdr:colOff>
      <xdr:row>8</xdr:row>
      <xdr:rowOff>9977</xdr:rowOff>
    </xdr:from>
    <xdr:to>
      <xdr:col>8</xdr:col>
      <xdr:colOff>179918</xdr:colOff>
      <xdr:row>9</xdr:row>
      <xdr:rowOff>5743</xdr:rowOff>
    </xdr:to>
    <xdr:sp macro="" textlink="">
      <xdr:nvSpPr>
        <xdr:cNvPr id="4" name="正方形/長方形 3">
          <a:extLst>
            <a:ext uri="{FF2B5EF4-FFF2-40B4-BE49-F238E27FC236}">
              <a16:creationId xmlns:a16="http://schemas.microsoft.com/office/drawing/2014/main" id="{00000000-0008-0000-0400-000007000000}"/>
            </a:ext>
          </a:extLst>
        </xdr:cNvPr>
        <xdr:cNvSpPr/>
      </xdr:nvSpPr>
      <xdr:spPr bwMode="auto">
        <a:xfrm>
          <a:off x="6716033" y="3258002"/>
          <a:ext cx="1007685" cy="310091"/>
        </a:xfrm>
        <a:prstGeom prst="rect">
          <a:avLst/>
        </a:prstGeom>
        <a:noFill/>
        <a:ln w="3175" algn="ctr">
          <a:noFill/>
          <a:round/>
          <a:headEnd type="none" w="med" len="med"/>
          <a:tailEnd type="none" w="med" len="med"/>
        </a:ln>
        <a:effectLst/>
      </xdr:spPr>
      <xdr:txBody>
        <a:bodyPr wrap="square" rtlCol="0" anchor="t"/>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200" b="0">
              <a:solidFill>
                <a:srgbClr val="FF0000"/>
              </a:solidFill>
              <a:latin typeface="BIZ UDPゴシック" panose="020B0400000000000000" pitchFamily="50" charset="-128"/>
              <a:ea typeface="BIZ UDPゴシック" panose="020B0400000000000000" pitchFamily="50" charset="-128"/>
            </a:rPr>
            <a:t>（必須）</a:t>
          </a:r>
          <a:endParaRPr lang="en-US" altLang="ja-JP"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314325</xdr:colOff>
      <xdr:row>0</xdr:row>
      <xdr:rowOff>165100</xdr:rowOff>
    </xdr:from>
    <xdr:to>
      <xdr:col>2</xdr:col>
      <xdr:colOff>1228725</xdr:colOff>
      <xdr:row>0</xdr:row>
      <xdr:rowOff>460375</xdr:rowOff>
    </xdr:to>
    <xdr:sp macro="" textlink="">
      <xdr:nvSpPr>
        <xdr:cNvPr id="5" name="正方形/長方形 4">
          <a:extLst>
            <a:ext uri="{FF2B5EF4-FFF2-40B4-BE49-F238E27FC236}">
              <a16:creationId xmlns:a16="http://schemas.microsoft.com/office/drawing/2014/main" id="{00000000-0008-0000-0400-000008000000}"/>
            </a:ext>
          </a:extLst>
        </xdr:cNvPr>
        <xdr:cNvSpPr/>
      </xdr:nvSpPr>
      <xdr:spPr bwMode="auto">
        <a:xfrm>
          <a:off x="971550" y="165100"/>
          <a:ext cx="914400" cy="295275"/>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r>
            <a:rPr lang="ja-JP" altLang="en-US" sz="1600" b="0">
              <a:solidFill>
                <a:schemeClr val="accent6">
                  <a:lumMod val="50000"/>
                </a:schemeClr>
              </a:solidFill>
              <a:latin typeface="BIZ UDPゴシック" panose="020B0400000000000000" pitchFamily="50" charset="-128"/>
              <a:ea typeface="BIZ UDPゴシック" panose="020B0400000000000000" pitchFamily="50" charset="-128"/>
            </a:rPr>
            <a:t>新規</a:t>
          </a:r>
          <a:r>
            <a:rPr lang="en-US" altLang="ja-JP" sz="1600" b="0">
              <a:solidFill>
                <a:schemeClr val="accent6">
                  <a:lumMod val="50000"/>
                </a:schemeClr>
              </a:solidFill>
              <a:latin typeface="BIZ UDPゴシック" panose="020B0400000000000000" pitchFamily="50" charset="-128"/>
              <a:ea typeface="BIZ UDPゴシック" panose="020B0400000000000000" pitchFamily="50" charset="-128"/>
            </a:rPr>
            <a:t>】</a:t>
          </a:r>
        </a:p>
      </xdr:txBody>
    </xdr:sp>
    <xdr:clientData/>
  </xdr:twoCellAnchor>
  <xdr:twoCellAnchor>
    <xdr:from>
      <xdr:col>2</xdr:col>
      <xdr:colOff>1038224</xdr:colOff>
      <xdr:row>0</xdr:row>
      <xdr:rowOff>161926</xdr:rowOff>
    </xdr:from>
    <xdr:to>
      <xdr:col>4</xdr:col>
      <xdr:colOff>1776411</xdr:colOff>
      <xdr:row>1</xdr:row>
      <xdr:rowOff>9526</xdr:rowOff>
    </xdr:to>
    <xdr:sp macro="" textlink="">
      <xdr:nvSpPr>
        <xdr:cNvPr id="6" name="正方形/長方形 5">
          <a:extLst>
            <a:ext uri="{FF2B5EF4-FFF2-40B4-BE49-F238E27FC236}">
              <a16:creationId xmlns:a16="http://schemas.microsoft.com/office/drawing/2014/main" id="{00000000-0008-0000-0400-000009000000}"/>
            </a:ext>
          </a:extLst>
        </xdr:cNvPr>
        <xdr:cNvSpPr/>
      </xdr:nvSpPr>
      <xdr:spPr bwMode="auto">
        <a:xfrm>
          <a:off x="1695449" y="161926"/>
          <a:ext cx="3824287" cy="323850"/>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ctr"/>
          <a:r>
            <a:rPr lang="ja-JP" altLang="en-US" sz="1800" b="1">
              <a:solidFill>
                <a:schemeClr val="accent6">
                  <a:lumMod val="50000"/>
                </a:schemeClr>
              </a:solidFill>
              <a:latin typeface="BIZ UDPゴシック" panose="020B0400000000000000" pitchFamily="50" charset="-128"/>
              <a:ea typeface="BIZ UDPゴシック" panose="020B0400000000000000" pitchFamily="50" charset="-128"/>
            </a:rPr>
            <a:t>ビュータクシーチケット申込書</a:t>
          </a:r>
          <a:endParaRPr lang="en-US" altLang="ja-JP" sz="1800" b="1">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4</xdr:col>
      <xdr:colOff>150587</xdr:colOff>
      <xdr:row>1</xdr:row>
      <xdr:rowOff>621392</xdr:rowOff>
    </xdr:from>
    <xdr:to>
      <xdr:col>7</xdr:col>
      <xdr:colOff>8771</xdr:colOff>
      <xdr:row>2</xdr:row>
      <xdr:rowOff>326707</xdr:rowOff>
    </xdr:to>
    <xdr:pic>
      <xdr:nvPicPr>
        <xdr:cNvPr id="7" name="図 6">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a:stretch>
          <a:fillRect/>
        </a:stretch>
      </xdr:blipFill>
      <xdr:spPr>
        <a:xfrm>
          <a:off x="3893912" y="1097642"/>
          <a:ext cx="3534834" cy="714965"/>
        </a:xfrm>
        <a:prstGeom prst="rect">
          <a:avLst/>
        </a:prstGeom>
      </xdr:spPr>
    </xdr:pic>
    <xdr:clientData/>
  </xdr:twoCellAnchor>
  <xdr:twoCellAnchor>
    <xdr:from>
      <xdr:col>0</xdr:col>
      <xdr:colOff>123825</xdr:colOff>
      <xdr:row>1</xdr:row>
      <xdr:rowOff>647700</xdr:rowOff>
    </xdr:from>
    <xdr:to>
      <xdr:col>4</xdr:col>
      <xdr:colOff>455083</xdr:colOff>
      <xdr:row>2</xdr:row>
      <xdr:rowOff>348194</xdr:rowOff>
    </xdr:to>
    <xdr:grpSp>
      <xdr:nvGrpSpPr>
        <xdr:cNvPr id="8" name="グループ化 7"/>
        <xdr:cNvGrpSpPr/>
      </xdr:nvGrpSpPr>
      <xdr:grpSpPr>
        <a:xfrm>
          <a:off x="123825" y="1130300"/>
          <a:ext cx="4065058" cy="716494"/>
          <a:chOff x="74084" y="1132412"/>
          <a:chExt cx="4074583" cy="719669"/>
        </a:xfrm>
      </xdr:grpSpPr>
      <xdr:sp macro="" textlink="">
        <xdr:nvSpPr>
          <xdr:cNvPr id="9" name="正方形/長方形 8">
            <a:hlinkClick xmlns:r="http://schemas.openxmlformats.org/officeDocument/2006/relationships" r:id="rId3"/>
          </xdr:cNvPr>
          <xdr:cNvSpPr/>
        </xdr:nvSpPr>
        <xdr:spPr>
          <a:xfrm>
            <a:off x="74084" y="1534575"/>
            <a:ext cx="4074583" cy="317506"/>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sng">
                <a:solidFill>
                  <a:srgbClr val="0070C0"/>
                </a:solidFill>
              </a:rPr>
              <a:t>https://www.jreast.co.jp/card/rule/#07</a:t>
            </a:r>
          </a:p>
          <a:p>
            <a:pPr algn="l"/>
            <a:endParaRPr kumimoji="1" lang="en-US" altLang="ja-JP" sz="1000" b="1"/>
          </a:p>
        </xdr:txBody>
      </xdr:sp>
      <xdr:sp macro="" textlink="">
        <xdr:nvSpPr>
          <xdr:cNvPr id="10" name="正方形/長方形 9">
            <a:extLst>
              <a:ext uri="{FF2B5EF4-FFF2-40B4-BE49-F238E27FC236}">
                <a16:creationId xmlns:a16="http://schemas.microsoft.com/office/drawing/2014/main" id="{00000000-0008-0000-0100-000016000000}"/>
              </a:ext>
            </a:extLst>
          </xdr:cNvPr>
          <xdr:cNvSpPr/>
        </xdr:nvSpPr>
        <xdr:spPr bwMode="auto">
          <a:xfrm>
            <a:off x="81581" y="1132412"/>
            <a:ext cx="3993004" cy="465666"/>
          </a:xfrm>
          <a:prstGeom prst="rect">
            <a:avLst/>
          </a:prstGeom>
          <a:noFill/>
          <a:ln w="3175" algn="ctr">
            <a:noFill/>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ビューカード</a:t>
            </a:r>
            <a:r>
              <a:rPr lang="en-US" altLang="ja-JP" sz="900" b="0">
                <a:solidFill>
                  <a:schemeClr val="tx1"/>
                </a:solidFill>
                <a:latin typeface="BIZ UDPゴシック" panose="020B0400000000000000" pitchFamily="50" charset="-128"/>
                <a:ea typeface="BIZ UDPゴシック" panose="020B0400000000000000" pitchFamily="50" charset="-128"/>
              </a:rPr>
              <a:t>HP</a:t>
            </a:r>
            <a:r>
              <a:rPr lang="ja-JP" altLang="en-US" sz="900" b="0">
                <a:solidFill>
                  <a:schemeClr val="tx1"/>
                </a:solidFill>
                <a:latin typeface="BIZ UDPゴシック" panose="020B0400000000000000" pitchFamily="50" charset="-128"/>
                <a:ea typeface="BIZ UDPゴシック" panose="020B0400000000000000" pitchFamily="50" charset="-128"/>
              </a:rPr>
              <a:t>に最新版の「ビューコーポレートカード会員規約」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「ビュー 法人カードレスサービス特約」「ビュータクシーチケット特約」</a:t>
            </a:r>
            <a:endParaRPr lang="en-US" altLang="ja-JP" sz="900" b="0">
              <a:solidFill>
                <a:schemeClr val="tx1"/>
              </a:solidFill>
              <a:latin typeface="BIZ UDPゴシック" panose="020B0400000000000000" pitchFamily="50" charset="-128"/>
              <a:ea typeface="BIZ UDPゴシック" panose="020B0400000000000000" pitchFamily="50" charset="-128"/>
            </a:endParaRPr>
          </a:p>
          <a:p>
            <a:pPr algn="l"/>
            <a:r>
              <a:rPr lang="ja-JP" altLang="en-US" sz="900" b="0">
                <a:solidFill>
                  <a:schemeClr val="tx1"/>
                </a:solidFill>
                <a:latin typeface="BIZ UDPゴシック" panose="020B0400000000000000" pitchFamily="50" charset="-128"/>
                <a:ea typeface="BIZ UDPゴシック" panose="020B0400000000000000" pitchFamily="50" charset="-128"/>
              </a:rPr>
              <a:t>の記載がございますので、下記リンクもあわせてご確認ください。</a:t>
            </a:r>
            <a:endParaRPr lang="en-US" altLang="ja-JP" sz="9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1</xdr:col>
      <xdr:colOff>9525</xdr:colOff>
      <xdr:row>9</xdr:row>
      <xdr:rowOff>114300</xdr:rowOff>
    </xdr:from>
    <xdr:to>
      <xdr:col>6</xdr:col>
      <xdr:colOff>445367</xdr:colOff>
      <xdr:row>9</xdr:row>
      <xdr:rowOff>685799</xdr:rowOff>
    </xdr:to>
    <xdr:sp macro="" textlink="">
      <xdr:nvSpPr>
        <xdr:cNvPr id="21" name="正方形/長方形 20">
          <a:extLst>
            <a:ext uri="{FF2B5EF4-FFF2-40B4-BE49-F238E27FC236}">
              <a16:creationId xmlns:a16="http://schemas.microsoft.com/office/drawing/2014/main" id="{00000000-0008-0000-0400-000005000000}"/>
            </a:ext>
          </a:extLst>
        </xdr:cNvPr>
        <xdr:cNvSpPr/>
      </xdr:nvSpPr>
      <xdr:spPr bwMode="auto">
        <a:xfrm>
          <a:off x="200025" y="3676650"/>
          <a:ext cx="7160492" cy="571499"/>
        </a:xfrm>
        <a:prstGeom prst="rect">
          <a:avLst/>
        </a:prstGeom>
        <a:noFill/>
        <a:ln w="3175" algn="ctr">
          <a:solidFill>
            <a:schemeClr val="accent6">
              <a:lumMod val="50000"/>
            </a:schemeClr>
          </a:solidFill>
          <a:prstDash val="dash"/>
          <a:round/>
          <a:headEnd type="none" w="med" len="med"/>
          <a:tailEnd type="none" w="med" len="med"/>
        </a:ln>
        <a:effectLst/>
      </xdr:spPr>
      <xdr:txBody>
        <a:bodyPr wrap="square" rtlCol="0" anchor="ctr"/>
        <a:lstStyle>
          <a:defPPr>
            <a:defRPr lang="ja-JP"/>
          </a:defPPr>
          <a:lvl1pPr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1pPr>
          <a:lvl2pPr marL="4572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2pPr>
          <a:lvl3pPr marL="9144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3pPr>
          <a:lvl4pPr marL="13716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4pPr>
          <a:lvl5pPr marL="1828800" algn="l" rtl="0" eaLnBrk="0" fontAlgn="base" hangingPunct="0">
            <a:spcBef>
              <a:spcPct val="0"/>
            </a:spcBef>
            <a:spcAft>
              <a:spcPct val="0"/>
            </a:spcAft>
            <a:defRPr kumimoji="1" sz="1400" b="1" kern="1200">
              <a:solidFill>
                <a:srgbClr val="000000"/>
              </a:solidFill>
              <a:latin typeface="MS UI Gothic" panose="020B0600070205080204" pitchFamily="50" charset="-128"/>
              <a:ea typeface="MS UI Gothic" panose="020B0600070205080204" pitchFamily="50" charset="-128"/>
              <a:cs typeface="+mn-cs"/>
            </a:defRPr>
          </a:lvl5pPr>
          <a:lvl6pPr marL="22860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6pPr>
          <a:lvl7pPr marL="27432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7pPr>
          <a:lvl8pPr marL="32004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8pPr>
          <a:lvl9pPr marL="3657600" algn="l" defTabSz="914400" rtl="0" eaLnBrk="1" latinLnBrk="0" hangingPunct="1">
            <a:defRPr kumimoji="1" sz="1400" b="1" kern="1200">
              <a:solidFill>
                <a:srgbClr val="000000"/>
              </a:solidFill>
              <a:latin typeface="MS UI Gothic" panose="020B0600070205080204" pitchFamily="50" charset="-128"/>
              <a:ea typeface="MS UI Gothic" panose="020B0600070205080204" pitchFamily="50" charset="-128"/>
              <a:cs typeface="+mn-cs"/>
            </a:defRPr>
          </a:lvl9pPr>
        </a:lstStyle>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◆タクシーチケットは、カードの到着と前後して別便にて</a:t>
          </a:r>
          <a:r>
            <a:rPr lang="ja-JP" altLang="en-US" sz="1100" b="0">
              <a:solidFill>
                <a:srgbClr val="FF0000"/>
              </a:solidFill>
              <a:latin typeface="BIZ UDPゴシック" panose="020B0400000000000000" pitchFamily="50" charset="-128"/>
              <a:ea typeface="BIZ UDPゴシック" panose="020B0400000000000000" pitchFamily="50" charset="-128"/>
            </a:rPr>
            <a:t>組織管理責任者さま宛て</a:t>
          </a:r>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に送付いたします。</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a:p>
          <a:r>
            <a:rPr lang="ja-JP" altLang="en-US" sz="1100" b="0">
              <a:solidFill>
                <a:schemeClr val="accent6">
                  <a:lumMod val="50000"/>
                </a:schemeClr>
              </a:solidFill>
              <a:latin typeface="BIZ UDPゴシック" panose="020B0400000000000000" pitchFamily="50" charset="-128"/>
              <a:ea typeface="BIZ UDPゴシック" panose="020B0400000000000000" pitchFamily="50" charset="-128"/>
            </a:rPr>
            <a:t>◆「カード漢字氏名」欄は、カード使用者登録申請書でご登録の漢字氏名をご入力ください。</a:t>
          </a:r>
          <a:endParaRPr lang="en-US" altLang="ja-JP" sz="1100" b="0">
            <a:solidFill>
              <a:schemeClr val="accent6">
                <a:lumMod val="50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96;&#23554;&#29992;/0374_&#27861;&#20154;&#12459;&#12540;&#12489;&#20107;&#26989;G/&#23529;&#26619;&#12539;&#20250;&#21729;&#65332;/&#27861;&#20154;&#9734;/&#32068;&#32340;&#25913;&#32232;/&#21508;&#31278;&#36039;&#26009;/&#12488;&#12521;&#12452;&#12450;&#12523;&#29992;/&#9733;&#65288;&#26696;&#65289;&#12487;&#12540;&#12479;&#21463;&#20184;&#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説明"/>
      <sheetName val="使用者登録データ"/>
      <sheetName val="使用者退会データ"/>
      <sheetName val="使用者異動データ"/>
      <sheetName val="変更届（法人・組織）"/>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C0025@viewcard.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499984740745262"/>
    <pageSetUpPr fitToPage="1"/>
  </sheetPr>
  <dimension ref="A4:N79"/>
  <sheetViews>
    <sheetView showGridLines="0" tabSelected="1" view="pageBreakPreview" zoomScale="80" zoomScaleNormal="100" zoomScaleSheetLayoutView="80" workbookViewId="0">
      <selection activeCell="J37" sqref="J37"/>
    </sheetView>
  </sheetViews>
  <sheetFormatPr defaultColWidth="9" defaultRowHeight="21" customHeight="1" x14ac:dyDescent="0.55000000000000004"/>
  <cols>
    <col min="1" max="1" width="3.25" style="7" customWidth="1"/>
    <col min="2" max="2" width="7.08203125" style="7" customWidth="1"/>
    <col min="3" max="3" width="12.08203125" style="7" customWidth="1"/>
    <col min="4" max="4" width="11.5" style="7" customWidth="1"/>
    <col min="5" max="5" width="11.58203125" style="7" customWidth="1"/>
    <col min="6" max="6" width="22.08203125" style="7" customWidth="1"/>
    <col min="7" max="7" width="39.58203125" style="7" customWidth="1"/>
    <col min="8" max="8" width="3.75" style="7" customWidth="1"/>
    <col min="9" max="9" width="2.75" style="7" customWidth="1"/>
    <col min="10" max="10" width="30.5" style="7" customWidth="1"/>
    <col min="11" max="11" width="12.25" style="7" customWidth="1"/>
    <col min="12" max="14" width="9" style="7"/>
    <col min="15" max="15" width="11.25" style="7" customWidth="1"/>
    <col min="16" max="16" width="5.75" style="7" customWidth="1"/>
    <col min="17" max="17" width="8" style="7" customWidth="1"/>
    <col min="18" max="16384" width="9" style="7"/>
  </cols>
  <sheetData>
    <row r="4" spans="1:14" ht="21" hidden="1" customHeight="1" x14ac:dyDescent="0.55000000000000004"/>
    <row r="5" spans="1:14" ht="21" hidden="1" customHeight="1" x14ac:dyDescent="0.55000000000000004"/>
    <row r="6" spans="1:14" ht="21" hidden="1" customHeight="1" x14ac:dyDescent="0.55000000000000004"/>
    <row r="7" spans="1:14" ht="21" hidden="1" customHeight="1" x14ac:dyDescent="0.55000000000000004"/>
    <row r="8" spans="1:14" ht="21" hidden="1" customHeight="1" x14ac:dyDescent="0.55000000000000004"/>
    <row r="9" spans="1:14" ht="25" customHeight="1" x14ac:dyDescent="0.55000000000000004"/>
    <row r="10" spans="1:14" ht="25" customHeight="1" x14ac:dyDescent="0.55000000000000004"/>
    <row r="11" spans="1:14" s="30" customFormat="1" ht="32.15" customHeight="1" x14ac:dyDescent="0.2">
      <c r="B11" s="166" t="s">
        <v>73</v>
      </c>
      <c r="C11" s="167"/>
      <c r="D11" s="168"/>
      <c r="E11" s="168"/>
      <c r="F11" s="168"/>
      <c r="G11" s="168"/>
      <c r="H11" s="168"/>
    </row>
    <row r="12" spans="1:14" s="30" customFormat="1" ht="32.15" customHeight="1" x14ac:dyDescent="0.55000000000000004">
      <c r="B12" s="169" t="s">
        <v>74</v>
      </c>
      <c r="C12" s="170"/>
      <c r="D12" s="171"/>
      <c r="E12" s="172"/>
      <c r="F12" s="172"/>
      <c r="G12" s="172"/>
      <c r="H12" s="172"/>
    </row>
    <row r="13" spans="1:14" s="30" customFormat="1" ht="38.15" customHeight="1" x14ac:dyDescent="0.55000000000000004">
      <c r="B13" s="161" t="s">
        <v>59</v>
      </c>
      <c r="C13" s="162"/>
      <c r="D13" s="173"/>
      <c r="E13" s="174"/>
      <c r="F13" s="174"/>
      <c r="G13" s="174"/>
      <c r="H13" s="175"/>
    </row>
    <row r="14" spans="1:14" s="30" customFormat="1" ht="49.5" customHeight="1" x14ac:dyDescent="0.55000000000000004">
      <c r="B14" s="161" t="s">
        <v>76</v>
      </c>
      <c r="C14" s="162"/>
      <c r="D14" s="163"/>
      <c r="E14" s="164"/>
      <c r="F14" s="164"/>
      <c r="G14" s="164"/>
      <c r="H14" s="165"/>
    </row>
    <row r="15" spans="1:14" ht="21" customHeight="1" x14ac:dyDescent="0.55000000000000004">
      <c r="A15" s="208"/>
      <c r="B15" s="208"/>
      <c r="C15" s="208"/>
      <c r="D15" s="208"/>
      <c r="E15" s="208"/>
      <c r="F15" s="208"/>
      <c r="G15" s="208"/>
      <c r="H15" s="208"/>
      <c r="I15" s="208"/>
      <c r="J15" s="208"/>
      <c r="K15" s="8"/>
      <c r="L15" s="8"/>
      <c r="M15" s="8"/>
      <c r="N15" s="8"/>
    </row>
    <row r="16" spans="1:14" ht="21" hidden="1" customHeight="1" x14ac:dyDescent="0.55000000000000004">
      <c r="B16" s="209" t="s">
        <v>59</v>
      </c>
      <c r="C16" s="210"/>
      <c r="D16" s="210" t="s">
        <v>72</v>
      </c>
      <c r="E16" s="210"/>
      <c r="F16" s="210"/>
      <c r="G16" s="210"/>
      <c r="H16" s="211"/>
    </row>
    <row r="17" spans="1:8" ht="31.5" hidden="1" customHeight="1" x14ac:dyDescent="0.55000000000000004">
      <c r="A17" s="7" t="s">
        <v>0</v>
      </c>
      <c r="B17" s="212"/>
      <c r="C17" s="213"/>
      <c r="D17" s="216"/>
      <c r="E17" s="216"/>
      <c r="F17" s="216"/>
      <c r="G17" s="216"/>
      <c r="H17" s="217"/>
    </row>
    <row r="18" spans="1:8" ht="31.5" hidden="1" customHeight="1" x14ac:dyDescent="0.55000000000000004">
      <c r="B18" s="214"/>
      <c r="C18" s="215"/>
      <c r="D18" s="218"/>
      <c r="E18" s="218"/>
      <c r="F18" s="218"/>
      <c r="G18" s="218"/>
      <c r="H18" s="219"/>
    </row>
    <row r="19" spans="1:8" ht="30" customHeight="1" x14ac:dyDescent="0.55000000000000004"/>
    <row r="20" spans="1:8" ht="21" customHeight="1" x14ac:dyDescent="0.55000000000000004">
      <c r="B20" s="24"/>
      <c r="C20" s="24"/>
      <c r="D20" s="24"/>
      <c r="E20" s="24"/>
      <c r="F20" s="24"/>
      <c r="G20" s="24"/>
    </row>
    <row r="21" spans="1:8" ht="17.25" customHeight="1" x14ac:dyDescent="0.55000000000000004"/>
    <row r="22" spans="1:8" ht="36" customHeight="1" x14ac:dyDescent="0.55000000000000004">
      <c r="B22" s="182" t="s">
        <v>1</v>
      </c>
      <c r="C22" s="183"/>
      <c r="D22" s="205" t="s">
        <v>81</v>
      </c>
      <c r="E22" s="206"/>
      <c r="F22" s="206"/>
      <c r="G22" s="206"/>
      <c r="H22" s="207"/>
    </row>
    <row r="23" spans="1:8" ht="36" customHeight="1" x14ac:dyDescent="0.55000000000000004">
      <c r="B23" s="182" t="s">
        <v>64</v>
      </c>
      <c r="C23" s="183"/>
      <c r="D23" s="184"/>
      <c r="E23" s="185"/>
      <c r="F23" s="185"/>
      <c r="G23" s="185"/>
      <c r="H23" s="186"/>
    </row>
    <row r="24" spans="1:8" ht="36" hidden="1" customHeight="1" x14ac:dyDescent="0.55000000000000004">
      <c r="B24" s="156"/>
      <c r="C24" s="154"/>
      <c r="D24" s="157"/>
      <c r="E24" s="158"/>
      <c r="F24" s="158"/>
      <c r="G24" s="158"/>
      <c r="H24" s="159"/>
    </row>
    <row r="25" spans="1:8" ht="36" customHeight="1" x14ac:dyDescent="0.55000000000000004">
      <c r="B25" s="203" t="s">
        <v>63</v>
      </c>
      <c r="C25" s="204"/>
      <c r="D25" s="168"/>
      <c r="E25" s="168"/>
      <c r="F25" s="168"/>
      <c r="G25" s="168"/>
      <c r="H25" s="168"/>
    </row>
    <row r="26" spans="1:8" ht="36" hidden="1" customHeight="1" x14ac:dyDescent="0.55000000000000004">
      <c r="B26" s="194" t="s">
        <v>65</v>
      </c>
      <c r="C26" s="195"/>
      <c r="D26" s="196" t="s">
        <v>84</v>
      </c>
      <c r="E26" s="197"/>
      <c r="F26" s="197"/>
      <c r="G26" s="197"/>
      <c r="H26" s="198"/>
    </row>
    <row r="27" spans="1:8" ht="35.25" customHeight="1" x14ac:dyDescent="0.2">
      <c r="B27" s="199" t="s">
        <v>60</v>
      </c>
      <c r="C27" s="200"/>
      <c r="D27" s="168"/>
      <c r="E27" s="168"/>
      <c r="F27" s="168"/>
      <c r="G27" s="168"/>
      <c r="H27" s="168"/>
    </row>
    <row r="28" spans="1:8" ht="35.25" customHeight="1" x14ac:dyDescent="0.55000000000000004">
      <c r="B28" s="201" t="s">
        <v>61</v>
      </c>
      <c r="C28" s="202"/>
      <c r="D28" s="171"/>
      <c r="E28" s="172"/>
      <c r="F28" s="172"/>
      <c r="G28" s="172"/>
      <c r="H28" s="172"/>
    </row>
    <row r="29" spans="1:8" ht="35.25" customHeight="1" x14ac:dyDescent="0.55000000000000004">
      <c r="B29" s="182" t="s">
        <v>62</v>
      </c>
      <c r="C29" s="187"/>
      <c r="D29" s="188"/>
      <c r="E29" s="189"/>
      <c r="F29" s="189"/>
      <c r="G29" s="189"/>
      <c r="H29" s="190"/>
    </row>
    <row r="30" spans="1:8" ht="36" customHeight="1" x14ac:dyDescent="0.55000000000000004">
      <c r="B30" s="182" t="s">
        <v>2</v>
      </c>
      <c r="C30" s="187"/>
      <c r="D30" s="191"/>
      <c r="E30" s="192"/>
      <c r="F30" s="192"/>
      <c r="G30" s="192"/>
      <c r="H30" s="193"/>
    </row>
    <row r="31" spans="1:8" ht="25" customHeight="1" x14ac:dyDescent="0.55000000000000004"/>
    <row r="32" spans="1:8" ht="25" customHeight="1" x14ac:dyDescent="0.55000000000000004"/>
    <row r="35" spans="3:8" ht="14.25" customHeight="1" x14ac:dyDescent="0.55000000000000004">
      <c r="F35" s="23"/>
      <c r="G35" s="29"/>
    </row>
    <row r="36" spans="3:8" ht="22.5" customHeight="1" x14ac:dyDescent="0.55000000000000004">
      <c r="D36" s="31">
        <v>1</v>
      </c>
      <c r="E36" s="179" t="s">
        <v>66</v>
      </c>
      <c r="F36" s="179"/>
      <c r="G36" s="179"/>
      <c r="H36" s="23"/>
    </row>
    <row r="37" spans="3:8" ht="22.5" customHeight="1" x14ac:dyDescent="0.55000000000000004">
      <c r="D37" s="31">
        <v>2</v>
      </c>
      <c r="E37" s="179" t="s">
        <v>172</v>
      </c>
      <c r="F37" s="179"/>
      <c r="G37" s="179"/>
    </row>
    <row r="38" spans="3:8" ht="22.5" customHeight="1" x14ac:dyDescent="0.55000000000000004">
      <c r="D38" s="31">
        <v>3</v>
      </c>
      <c r="E38" s="179" t="s">
        <v>68</v>
      </c>
      <c r="F38" s="179"/>
      <c r="G38" s="179"/>
    </row>
    <row r="39" spans="3:8" ht="22.5" customHeight="1" x14ac:dyDescent="0.55000000000000004">
      <c r="D39" s="31">
        <v>4</v>
      </c>
      <c r="E39" s="179" t="s">
        <v>69</v>
      </c>
      <c r="F39" s="179"/>
      <c r="G39" s="179"/>
    </row>
    <row r="40" spans="3:8" ht="22.5" customHeight="1" x14ac:dyDescent="0.55000000000000004">
      <c r="D40" s="55">
        <v>5</v>
      </c>
      <c r="E40" s="179" t="s">
        <v>67</v>
      </c>
      <c r="F40" s="179"/>
      <c r="G40" s="179"/>
    </row>
    <row r="42" spans="3:8" s="30" customFormat="1" ht="21" customHeight="1" x14ac:dyDescent="0.55000000000000004"/>
    <row r="43" spans="3:8" s="30" customFormat="1" ht="21" customHeight="1" x14ac:dyDescent="0.55000000000000004"/>
    <row r="44" spans="3:8" s="30" customFormat="1" ht="21" customHeight="1" x14ac:dyDescent="0.55000000000000004"/>
    <row r="45" spans="3:8" s="30" customFormat="1" ht="15" customHeight="1" x14ac:dyDescent="0.55000000000000004"/>
    <row r="46" spans="3:8" s="30" customFormat="1" ht="21" customHeight="1" x14ac:dyDescent="0.55000000000000004"/>
    <row r="47" spans="3:8" s="30" customFormat="1" ht="37" customHeight="1" x14ac:dyDescent="0.55000000000000004">
      <c r="C47" s="180" t="s">
        <v>191</v>
      </c>
      <c r="D47" s="181"/>
      <c r="E47" s="181"/>
      <c r="F47" s="181"/>
    </row>
    <row r="48" spans="3:8" s="30" customFormat="1" ht="15" customHeight="1" x14ac:dyDescent="0.55000000000000004">
      <c r="C48" s="57"/>
      <c r="D48" s="57"/>
      <c r="E48" s="57"/>
      <c r="F48" s="57"/>
    </row>
    <row r="49" spans="2:8" s="30" customFormat="1" ht="37" customHeight="1" x14ac:dyDescent="0.55000000000000004"/>
    <row r="50" spans="2:8" s="30" customFormat="1" ht="21" customHeight="1" thickBot="1" x14ac:dyDescent="0.6"/>
    <row r="51" spans="2:8" s="30" customFormat="1" ht="36.65" customHeight="1" thickTop="1" thickBot="1" x14ac:dyDescent="0.6">
      <c r="B51" s="176" t="s">
        <v>86</v>
      </c>
      <c r="C51" s="177"/>
      <c r="D51" s="177"/>
      <c r="E51" s="177"/>
      <c r="F51" s="177"/>
      <c r="G51" s="177"/>
      <c r="H51" s="178"/>
    </row>
    <row r="52" spans="2:8" s="30" customFormat="1" ht="21" customHeight="1" thickTop="1" x14ac:dyDescent="0.55000000000000004"/>
    <row r="53" spans="2:8" s="30" customFormat="1" ht="21" customHeight="1" x14ac:dyDescent="0.55000000000000004"/>
    <row r="54" spans="2:8" s="30" customFormat="1" ht="21" customHeight="1" x14ac:dyDescent="0.55000000000000004"/>
    <row r="55" spans="2:8" s="30" customFormat="1" ht="21" customHeight="1" x14ac:dyDescent="0.55000000000000004"/>
    <row r="56" spans="2:8" s="30" customFormat="1" ht="21" customHeight="1" x14ac:dyDescent="0.55000000000000004"/>
    <row r="57" spans="2:8" s="30" customFormat="1" ht="21" customHeight="1" x14ac:dyDescent="0.55000000000000004"/>
    <row r="58" spans="2:8" s="30" customFormat="1" ht="16.5" customHeight="1" x14ac:dyDescent="0.55000000000000004"/>
    <row r="59" spans="2:8" s="30" customFormat="1" ht="21" customHeight="1" x14ac:dyDescent="0.55000000000000004"/>
    <row r="60" spans="2:8" s="30" customFormat="1" ht="21" customHeight="1" x14ac:dyDescent="0.55000000000000004"/>
    <row r="61" spans="2:8" s="30" customFormat="1" ht="14.25" customHeight="1" x14ac:dyDescent="0.55000000000000004"/>
    <row r="62" spans="2:8" s="30" customFormat="1" ht="14.25" customHeight="1" x14ac:dyDescent="0.55000000000000004"/>
    <row r="63" spans="2:8" s="30" customFormat="1" ht="21" customHeight="1" x14ac:dyDescent="0.55000000000000004"/>
    <row r="64" spans="2:8" s="30" customFormat="1" ht="21" customHeight="1" x14ac:dyDescent="0.55000000000000004"/>
    <row r="65" spans="9:9" s="30" customFormat="1" ht="21" customHeight="1" x14ac:dyDescent="0.55000000000000004"/>
    <row r="66" spans="9:9" s="30" customFormat="1" ht="14.25" customHeight="1" x14ac:dyDescent="0.55000000000000004"/>
    <row r="67" spans="9:9" s="30" customFormat="1" ht="34.5" customHeight="1" x14ac:dyDescent="0.55000000000000004"/>
    <row r="68" spans="9:9" s="30" customFormat="1" ht="21" customHeight="1" x14ac:dyDescent="0.55000000000000004"/>
    <row r="69" spans="9:9" s="30" customFormat="1" ht="36" customHeight="1" x14ac:dyDescent="0.55000000000000004"/>
    <row r="70" spans="9:9" s="30" customFormat="1" ht="21" customHeight="1" x14ac:dyDescent="0.55000000000000004"/>
    <row r="71" spans="9:9" s="30" customFormat="1" ht="21" customHeight="1" x14ac:dyDescent="0.55000000000000004"/>
    <row r="72" spans="9:9" s="30" customFormat="1" ht="21" customHeight="1" x14ac:dyDescent="0.55000000000000004"/>
    <row r="73" spans="9:9" s="30" customFormat="1" ht="21" customHeight="1" x14ac:dyDescent="0.55000000000000004"/>
    <row r="76" spans="9:9" ht="21" customHeight="1" x14ac:dyDescent="0.55000000000000004">
      <c r="I76" s="9"/>
    </row>
    <row r="77" spans="9:9" ht="21.75" customHeight="1" x14ac:dyDescent="0.55000000000000004"/>
    <row r="78" spans="9:9" ht="21.75" customHeight="1" x14ac:dyDescent="0.55000000000000004"/>
    <row r="79" spans="9:9" ht="21.75" customHeight="1" x14ac:dyDescent="0.55000000000000004"/>
  </sheetData>
  <sheetProtection algorithmName="SHA-512" hashValue="R7lZYZ/LNvN5v/s6wpdGU7eUXmwTQBsHbf8mL1DDDf/1mOFoIRnszG0ZhqHgtC1DSfepacbhAXyQzxCgAmgEpA==" saltValue="ebB0LO2NJRFGfSxZEG6A2w==" spinCount="100000" sheet="1" objects="1" scenarios="1"/>
  <dataConsolidate/>
  <mergeCells count="36">
    <mergeCell ref="B22:C22"/>
    <mergeCell ref="D22:H22"/>
    <mergeCell ref="A15:J15"/>
    <mergeCell ref="B16:C16"/>
    <mergeCell ref="D16:H16"/>
    <mergeCell ref="B17:C18"/>
    <mergeCell ref="D17:H18"/>
    <mergeCell ref="B23:C23"/>
    <mergeCell ref="D23:H23"/>
    <mergeCell ref="B29:C29"/>
    <mergeCell ref="D29:H29"/>
    <mergeCell ref="B30:C30"/>
    <mergeCell ref="D30:H30"/>
    <mergeCell ref="B26:C26"/>
    <mergeCell ref="D26:H26"/>
    <mergeCell ref="B27:C27"/>
    <mergeCell ref="D27:H27"/>
    <mergeCell ref="B28:C28"/>
    <mergeCell ref="D28:H28"/>
    <mergeCell ref="B25:C25"/>
    <mergeCell ref="D25:H25"/>
    <mergeCell ref="B51:H51"/>
    <mergeCell ref="E36:G36"/>
    <mergeCell ref="E39:G39"/>
    <mergeCell ref="E38:G38"/>
    <mergeCell ref="E40:G40"/>
    <mergeCell ref="E37:G37"/>
    <mergeCell ref="C47:F47"/>
    <mergeCell ref="B14:C14"/>
    <mergeCell ref="D14:H14"/>
    <mergeCell ref="B11:C11"/>
    <mergeCell ref="D11:H11"/>
    <mergeCell ref="B12:C12"/>
    <mergeCell ref="D12:H12"/>
    <mergeCell ref="B13:C13"/>
    <mergeCell ref="D13:H13"/>
  </mergeCells>
  <phoneticPr fontId="2"/>
  <conditionalFormatting sqref="D29 D22:D27">
    <cfRule type="containsBlanks" dxfId="162" priority="41">
      <formula>LEN(TRIM(D22))=0</formula>
    </cfRule>
  </conditionalFormatting>
  <conditionalFormatting sqref="B17:H18">
    <cfRule type="containsBlanks" dxfId="161" priority="12">
      <formula>LEN(TRIM(B17))=0</formula>
    </cfRule>
  </conditionalFormatting>
  <conditionalFormatting sqref="D28">
    <cfRule type="expression" dxfId="160" priority="120">
      <formula>$D$28=""</formula>
    </cfRule>
  </conditionalFormatting>
  <conditionalFormatting sqref="D38:G38">
    <cfRule type="expression" dxfId="159" priority="7">
      <formula>AND($D$25&lt;&gt;"2. タクシーチケット",$D$25&lt;&gt;"4. タクシーチケット・ETCカードの両方")</formula>
    </cfRule>
  </conditionalFormatting>
  <conditionalFormatting sqref="D39:G39">
    <cfRule type="expression" dxfId="158" priority="6">
      <formula>AND($D$25&lt;&gt;"3. ETCカード",$D$25&lt;&gt;"4. タクシーチケット・ETCカードの両方")</formula>
    </cfRule>
  </conditionalFormatting>
  <conditionalFormatting sqref="D40:G40">
    <cfRule type="expression" dxfId="157" priority="154">
      <formula>$D$26&lt;&gt;"1. 口座引落し（毎月5日）"</formula>
    </cfRule>
  </conditionalFormatting>
  <conditionalFormatting sqref="D11">
    <cfRule type="containsBlanks" dxfId="156" priority="4">
      <formula>LEN(TRIM(D11))=0</formula>
    </cfRule>
  </conditionalFormatting>
  <conditionalFormatting sqref="D12">
    <cfRule type="expression" dxfId="155" priority="5">
      <formula>$D$12=""</formula>
    </cfRule>
  </conditionalFormatting>
  <conditionalFormatting sqref="D13">
    <cfRule type="containsBlanks" dxfId="154" priority="3">
      <formula>LEN(TRIM(D13))=0</formula>
    </cfRule>
  </conditionalFormatting>
  <conditionalFormatting sqref="D14">
    <cfRule type="containsBlanks" dxfId="153" priority="2">
      <formula>LEN(TRIM(D14))=0</formula>
    </cfRule>
  </conditionalFormatting>
  <conditionalFormatting sqref="D30">
    <cfRule type="containsBlanks" dxfId="152" priority="1">
      <formula>LEN(TRIM(D30))=0</formula>
    </cfRule>
  </conditionalFormatting>
  <dataValidations count="14">
    <dataValidation imeMode="hiragana" allowBlank="1" showInputMessage="1" showErrorMessage="1" promptTitle="申請にあたり伝達事項などがある場合にご入力ください。" prompt="例）〇時〇分にアップロードしたが、入力内容相違のため、こちらを正として欲しい。" sqref="D17:H18 D14:H14"/>
    <dataValidation type="list" allowBlank="1" showInputMessage="1" showErrorMessage="1" promptTitle="下記の場合に選択してください。" prompt="一度アップロードしたファイルに誤りがあり、修正の上再度アップロードする場合は必ず「再提出」を選択してください。" sqref="B17:C18">
      <formula1>"再提出"</formula1>
    </dataValidation>
    <dataValidation allowBlank="1" showInputMessage="1" showErrorMessage="1" promptTitle="申請にあたり伝達事項などがある場合にご入力ください。" prompt="_x000a_再提出の場合はその旨をご入力ください。_x000a__x000a_例）「再提出」_x000a_〇時〇分にアップロードしたが、入力内容相違のため、こちらを正として欲しい。" sqref="D16"/>
    <dataValidation imeMode="hiragana" allowBlank="1" showInputMessage="1" showErrorMessage="1" promptTitle="連絡担当者とは、STEP2で登録する下記いずれかの方を指します。" prompt="・法人連絡担当者_x000a_・組織管理責任者_x000a_・組織連絡担当者" sqref="D27:H27"/>
    <dataValidation imeMode="hiragana" allowBlank="1" showInputMessage="1" showErrorMessage="1" promptTitle="法人名は正式名称をご入力ください。" prompt="例）株式会社〇〇" sqref="D22:H22"/>
    <dataValidation imeMode="halfAlpha" allowBlank="1" showInputMessage="1" showErrorMessage="1" promptTitle="例）03-1234-5678" prompt="ハイフン含み、市外局番から入力" sqref="D29:H29"/>
    <dataValidation imeMode="halfAlpha" allowBlank="1" showInputMessage="1" showErrorMessage="1" promptTitle="申請日は、アップロード日をご入力ください。" prompt="例）2023/4/1" sqref="D30:H30"/>
    <dataValidation imeMode="halfAlpha" allowBlank="1" showInputMessage="1" showErrorMessage="1" promptTitle="メールアドレスをご入力ください。" prompt="上記に入力された連絡担当者の方のメールアドレス。" sqref="D28:H28"/>
    <dataValidation type="list" allowBlank="1" showInputMessage="1" showErrorMessage="1" promptTitle="STEP2で登録する組織数を選択してください。" prompt="一度に6組織まで登録可能です。" sqref="D23:H24">
      <formula1>"1 組織,2 組織,3 組織,4 組織,5 組織,6 組織"</formula1>
    </dataValidation>
    <dataValidation type="list" allowBlank="1" showInputMessage="1" showErrorMessage="1" promptTitle="決裁方法を選択してください。" prompt="1. 口座引落し（毎月5日）_x000a_2. 振込入金（毎月20日）" sqref="D26:H26">
      <formula1>"1. 口座引落し（毎月5日）,2. 振込入金（毎月20日）"</formula1>
    </dataValidation>
    <dataValidation type="list" allowBlank="1" showInputMessage="1" showErrorMessage="1" promptTitle="お申込みの付帯サービスを選択してください。" prompt="1. 申し込まない_x000a_2. タクシーチケット" sqref="D25:H25">
      <formula1>"1. 申し込まない,2. タクシーチケット"</formula1>
    </dataValidation>
    <dataValidation type="list" allowBlank="1" showInputMessage="1" showErrorMessage="1" promptTitle="プルダウンより選択してください。" prompt="1. 通常提出：_x000a_1回目にアップロードする場合に選択してください。_x000a__x000a_2.再提出：_x000a_一度アップロードしたファイルに誤りがあり、修正の上再度アップロードする場合に選択してください。_x000a__x000a_." sqref="D13:H13">
      <formula1>"1. 通常提出,2. 再提出"</formula1>
    </dataValidation>
    <dataValidation imeMode="hiragana" allowBlank="1" showInputMessage="1" showErrorMessage="1" promptTitle="申請者とは、以下の方を指します。" prompt="本ファイルを入力、アップロードされる方。" sqref="D11:H11"/>
    <dataValidation imeMode="halfAlpha" allowBlank="1" showInputMessage="1" showErrorMessage="1" sqref="D12:H12"/>
  </dataValidations>
  <hyperlinks>
    <hyperlink ref="E37" location="'口座引落し申込書（パ）'!A1" display="「口座引落し申込書」へ進む"/>
    <hyperlink ref="E38" location="タクシーチケット申込書!A1" display="⇒　タクシーチケットの申込み進む"/>
    <hyperlink ref="E39" location="'ETCカード申込書（パ）'!A1" display="「ETCカード申込書」へ進む"/>
    <hyperlink ref="E36:G36" location="'法人情報・組織情報（レス）'!A1" display="⇒　「法人情報・組織情報」へ進む"/>
    <hyperlink ref="E37:G37" location="'部署名義カード使用者情報（レス）'!A1" display="⇒　「部署名義カード使用者情報」へ進む"/>
    <hyperlink ref="E38:G38" location="'タクシーチケット申込書（レス）'!A1" display="⇒　「タクシーチケット申込書」へ進む"/>
    <hyperlink ref="E39:G39" location="'ETCカード申込書（レス）'!A1" display="⇒　「ETCカード申込書」へ進む"/>
    <hyperlink ref="E40:G40" location="'口座引落し申込書（レス）'!A1" display="⇒　「口座引落し申込書」へ進む"/>
    <hyperlink ref="B51" r:id="rId1"/>
  </hyperlinks>
  <pageMargins left="0.2" right="0.19685039370078741" top="0.19685039370078741" bottom="0.19685039370078741" header="0.19685039370078741" footer="0.19685039370078741"/>
  <pageSetup paperSize="9" scale="81" fitToHeight="0" orientation="portrait" r:id="rId2"/>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B2:J175"/>
  <sheetViews>
    <sheetView showGridLines="0" view="pageBreakPreview" zoomScale="70" zoomScaleNormal="100" zoomScaleSheetLayoutView="70" workbookViewId="0">
      <selection activeCell="G11" sqref="G11"/>
    </sheetView>
  </sheetViews>
  <sheetFormatPr defaultColWidth="9" defaultRowHeight="21" customHeight="1" x14ac:dyDescent="0.55000000000000004"/>
  <cols>
    <col min="1" max="1" width="2.25" style="30" customWidth="1"/>
    <col min="2" max="2" width="7.08203125" style="30" customWidth="1"/>
    <col min="3" max="4" width="11.33203125" style="30" customWidth="1"/>
    <col min="5" max="5" width="10.5" style="30" customWidth="1"/>
    <col min="6" max="6" width="26.33203125" style="30" customWidth="1"/>
    <col min="7" max="7" width="59.83203125" style="30" customWidth="1"/>
    <col min="8" max="8" width="2.5" style="30" customWidth="1"/>
    <col min="9" max="9" width="9.75" style="30" customWidth="1"/>
    <col min="10" max="10" width="13.58203125" style="30" customWidth="1"/>
    <col min="11" max="11" width="9.75" style="30" customWidth="1"/>
    <col min="12" max="14" width="9" style="30"/>
    <col min="15" max="15" width="11.25" style="30" customWidth="1"/>
    <col min="16" max="16" width="5.75" style="30" customWidth="1"/>
    <col min="17" max="17" width="8" style="30" customWidth="1"/>
    <col min="18" max="16384" width="9" style="30"/>
  </cols>
  <sheetData>
    <row r="2" spans="2:10" ht="21" customHeight="1" x14ac:dyDescent="0.55000000000000004">
      <c r="B2" s="39"/>
    </row>
    <row r="3" spans="2:10" ht="32.25" customHeight="1" x14ac:dyDescent="0.55000000000000004"/>
    <row r="4" spans="2:10" ht="24.75" customHeight="1" x14ac:dyDescent="0.55000000000000004"/>
    <row r="5" spans="2:10" ht="34.5" customHeight="1" x14ac:dyDescent="0.55000000000000004">
      <c r="B5" s="40"/>
    </row>
    <row r="6" spans="2:10" ht="34.5" customHeight="1" x14ac:dyDescent="0.55000000000000004">
      <c r="B6" s="277" t="s">
        <v>2</v>
      </c>
      <c r="C6" s="277"/>
      <c r="D6" s="278">
        <f>'ご説明（レス）'!D30</f>
        <v>0</v>
      </c>
      <c r="E6" s="279"/>
      <c r="G6" s="41"/>
      <c r="H6" s="42"/>
    </row>
    <row r="7" spans="2:10" ht="33" customHeight="1" x14ac:dyDescent="0.55000000000000004">
      <c r="B7" s="259" t="s">
        <v>23</v>
      </c>
      <c r="C7" s="260"/>
      <c r="D7" s="260"/>
      <c r="E7" s="260"/>
      <c r="F7" s="260"/>
      <c r="G7" s="56" t="s">
        <v>85</v>
      </c>
      <c r="H7" s="43"/>
    </row>
    <row r="8" spans="2:10" ht="48" customHeight="1" thickBot="1" x14ac:dyDescent="0.6">
      <c r="B8" s="258" t="s">
        <v>49</v>
      </c>
      <c r="C8" s="258"/>
      <c r="D8" s="258"/>
      <c r="E8" s="258"/>
      <c r="F8" s="258"/>
      <c r="G8" s="41"/>
      <c r="H8" s="43"/>
    </row>
    <row r="9" spans="2:10" ht="34.5" customHeight="1" x14ac:dyDescent="0.55000000000000004">
      <c r="B9" s="261" t="s">
        <v>10</v>
      </c>
      <c r="C9" s="264" t="s">
        <v>1</v>
      </c>
      <c r="D9" s="265"/>
      <c r="E9" s="268" t="s">
        <v>41</v>
      </c>
      <c r="F9" s="231"/>
      <c r="G9" s="51" t="s">
        <v>82</v>
      </c>
    </row>
    <row r="10" spans="2:10" ht="34.5" customHeight="1" x14ac:dyDescent="0.55000000000000004">
      <c r="B10" s="262"/>
      <c r="C10" s="254"/>
      <c r="D10" s="255"/>
      <c r="E10" s="228" t="s">
        <v>42</v>
      </c>
      <c r="F10" s="229"/>
      <c r="G10" s="44" t="str">
        <f>'ご説明（レス）'!D22</f>
        <v>東日本旅客鉄道株式会社</v>
      </c>
    </row>
    <row r="11" spans="2:10" ht="34.5" customHeight="1" x14ac:dyDescent="0.55000000000000004">
      <c r="B11" s="262"/>
      <c r="C11" s="266"/>
      <c r="D11" s="267"/>
      <c r="E11" s="269" t="s">
        <v>54</v>
      </c>
      <c r="F11" s="270"/>
      <c r="G11" s="52" t="s">
        <v>83</v>
      </c>
    </row>
    <row r="12" spans="2:10" ht="34.5" customHeight="1" x14ac:dyDescent="0.55000000000000004">
      <c r="B12" s="262"/>
      <c r="C12" s="252" t="s">
        <v>11</v>
      </c>
      <c r="D12" s="253"/>
      <c r="E12" s="226" t="s">
        <v>30</v>
      </c>
      <c r="F12" s="227"/>
      <c r="G12" s="33"/>
    </row>
    <row r="13" spans="2:10" ht="34.5" customHeight="1" x14ac:dyDescent="0.55000000000000004">
      <c r="B13" s="262"/>
      <c r="C13" s="254"/>
      <c r="D13" s="255"/>
      <c r="E13" s="228" t="s">
        <v>31</v>
      </c>
      <c r="F13" s="229"/>
      <c r="G13" s="34"/>
    </row>
    <row r="14" spans="2:10" ht="34.5" customHeight="1" x14ac:dyDescent="0.55000000000000004">
      <c r="B14" s="262"/>
      <c r="C14" s="254"/>
      <c r="D14" s="255"/>
      <c r="E14" s="228" t="s">
        <v>32</v>
      </c>
      <c r="F14" s="229"/>
      <c r="G14" s="35"/>
    </row>
    <row r="15" spans="2:10" ht="34.5" customHeight="1" x14ac:dyDescent="0.55000000000000004">
      <c r="B15" s="262"/>
      <c r="C15" s="254"/>
      <c r="D15" s="255"/>
      <c r="E15" s="228" t="s">
        <v>33</v>
      </c>
      <c r="F15" s="229"/>
      <c r="G15" s="34"/>
      <c r="I15" s="45"/>
      <c r="J15" s="45"/>
    </row>
    <row r="16" spans="2:10" ht="34.5" customHeight="1" x14ac:dyDescent="0.55000000000000004">
      <c r="B16" s="262"/>
      <c r="C16" s="254"/>
      <c r="D16" s="255"/>
      <c r="E16" s="228" t="s">
        <v>12</v>
      </c>
      <c r="F16" s="229"/>
      <c r="G16" s="36"/>
      <c r="I16" s="45"/>
      <c r="J16" s="45"/>
    </row>
    <row r="17" spans="2:10" ht="34.5" customHeight="1" x14ac:dyDescent="0.55000000000000004">
      <c r="B17" s="262"/>
      <c r="C17" s="266"/>
      <c r="D17" s="267"/>
      <c r="E17" s="234" t="s">
        <v>7</v>
      </c>
      <c r="F17" s="235"/>
      <c r="G17" s="37"/>
    </row>
    <row r="18" spans="2:10" ht="34.5" customHeight="1" x14ac:dyDescent="0.55000000000000004">
      <c r="B18" s="262"/>
      <c r="C18" s="271" t="s">
        <v>87</v>
      </c>
      <c r="D18" s="272"/>
      <c r="E18" s="232" t="s">
        <v>34</v>
      </c>
      <c r="F18" s="233"/>
      <c r="G18" s="53">
        <v>1518578</v>
      </c>
    </row>
    <row r="19" spans="2:10" ht="34.5" customHeight="1" x14ac:dyDescent="0.55000000000000004">
      <c r="B19" s="262"/>
      <c r="C19" s="273"/>
      <c r="D19" s="274"/>
      <c r="E19" s="228" t="s">
        <v>52</v>
      </c>
      <c r="F19" s="229"/>
      <c r="G19" s="58" t="s">
        <v>77</v>
      </c>
    </row>
    <row r="20" spans="2:10" ht="34.5" customHeight="1" x14ac:dyDescent="0.55000000000000004">
      <c r="B20" s="262"/>
      <c r="C20" s="273"/>
      <c r="D20" s="274"/>
      <c r="E20" s="228" t="s">
        <v>53</v>
      </c>
      <c r="F20" s="229"/>
      <c r="G20" s="59"/>
    </row>
    <row r="21" spans="2:10" ht="34.5" customHeight="1" x14ac:dyDescent="0.55000000000000004">
      <c r="B21" s="262"/>
      <c r="C21" s="273"/>
      <c r="D21" s="274"/>
      <c r="E21" s="228" t="s">
        <v>35</v>
      </c>
      <c r="F21" s="229"/>
      <c r="G21" s="58" t="s">
        <v>78</v>
      </c>
    </row>
    <row r="22" spans="2:10" ht="34.5" customHeight="1" x14ac:dyDescent="0.55000000000000004">
      <c r="B22" s="262"/>
      <c r="C22" s="273"/>
      <c r="D22" s="274"/>
      <c r="E22" s="228" t="s">
        <v>36</v>
      </c>
      <c r="F22" s="229"/>
      <c r="G22" s="59"/>
    </row>
    <row r="23" spans="2:10" ht="34.5" customHeight="1" x14ac:dyDescent="0.55000000000000004">
      <c r="B23" s="262"/>
      <c r="C23" s="273"/>
      <c r="D23" s="274"/>
      <c r="E23" s="228" t="s">
        <v>37</v>
      </c>
      <c r="F23" s="229"/>
      <c r="G23" s="44" t="s">
        <v>79</v>
      </c>
    </row>
    <row r="24" spans="2:10" ht="34.5" customHeight="1" x14ac:dyDescent="0.55000000000000004">
      <c r="B24" s="262"/>
      <c r="C24" s="275"/>
      <c r="D24" s="276"/>
      <c r="E24" s="234" t="s">
        <v>38</v>
      </c>
      <c r="F24" s="235"/>
      <c r="G24" s="54"/>
    </row>
    <row r="25" spans="2:10" ht="34.5" customHeight="1" x14ac:dyDescent="0.55000000000000004">
      <c r="B25" s="262"/>
      <c r="C25" s="252" t="s">
        <v>13</v>
      </c>
      <c r="D25" s="253"/>
      <c r="E25" s="226" t="s">
        <v>30</v>
      </c>
      <c r="F25" s="227"/>
      <c r="G25" s="33"/>
    </row>
    <row r="26" spans="2:10" ht="34.5" customHeight="1" x14ac:dyDescent="0.55000000000000004">
      <c r="B26" s="262"/>
      <c r="C26" s="254"/>
      <c r="D26" s="255"/>
      <c r="E26" s="228" t="s">
        <v>31</v>
      </c>
      <c r="F26" s="229"/>
      <c r="G26" s="34"/>
    </row>
    <row r="27" spans="2:10" ht="34.5" customHeight="1" x14ac:dyDescent="0.55000000000000004">
      <c r="B27" s="262"/>
      <c r="C27" s="254"/>
      <c r="D27" s="255"/>
      <c r="E27" s="228" t="s">
        <v>39</v>
      </c>
      <c r="F27" s="229"/>
      <c r="G27" s="34"/>
    </row>
    <row r="28" spans="2:10" ht="34.5" customHeight="1" x14ac:dyDescent="0.55000000000000004">
      <c r="B28" s="262"/>
      <c r="C28" s="254"/>
      <c r="D28" s="255"/>
      <c r="E28" s="228" t="s">
        <v>40</v>
      </c>
      <c r="F28" s="229"/>
      <c r="G28" s="34"/>
    </row>
    <row r="29" spans="2:10" ht="34.5" customHeight="1" x14ac:dyDescent="0.55000000000000004">
      <c r="B29" s="262"/>
      <c r="C29" s="254"/>
      <c r="D29" s="255"/>
      <c r="E29" s="228" t="s">
        <v>12</v>
      </c>
      <c r="F29" s="229"/>
      <c r="G29" s="36"/>
      <c r="I29" s="45"/>
      <c r="J29" s="45"/>
    </row>
    <row r="30" spans="2:10" ht="34.5" customHeight="1" thickBot="1" x14ac:dyDescent="0.6">
      <c r="B30" s="263"/>
      <c r="C30" s="256"/>
      <c r="D30" s="257"/>
      <c r="E30" s="236" t="s">
        <v>7</v>
      </c>
      <c r="F30" s="237"/>
      <c r="G30" s="38"/>
    </row>
    <row r="31" spans="2:10" ht="34.5" customHeight="1" x14ac:dyDescent="0.55000000000000004"/>
    <row r="32" spans="2:10" ht="45" customHeight="1" thickBot="1" x14ac:dyDescent="0.6">
      <c r="B32" s="46" t="s">
        <v>50</v>
      </c>
      <c r="C32" s="32"/>
      <c r="D32" s="32"/>
      <c r="E32" s="47"/>
      <c r="F32" s="47"/>
      <c r="G32" s="47"/>
    </row>
    <row r="33" spans="2:10" ht="34.5" customHeight="1" x14ac:dyDescent="0.55000000000000004">
      <c r="B33" s="238" t="s">
        <v>17</v>
      </c>
      <c r="C33" s="251" t="s">
        <v>88</v>
      </c>
      <c r="D33" s="242"/>
      <c r="E33" s="230" t="s">
        <v>48</v>
      </c>
      <c r="F33" s="231"/>
      <c r="G33" s="19"/>
    </row>
    <row r="34" spans="2:10" ht="34.5" customHeight="1" x14ac:dyDescent="0.55000000000000004">
      <c r="B34" s="239"/>
      <c r="C34" s="222"/>
      <c r="D34" s="223"/>
      <c r="E34" s="48" t="s">
        <v>41</v>
      </c>
      <c r="F34" s="49"/>
      <c r="G34" s="10"/>
    </row>
    <row r="35" spans="2:10" ht="34.5" customHeight="1" x14ac:dyDescent="0.55000000000000004">
      <c r="B35" s="239"/>
      <c r="C35" s="243"/>
      <c r="D35" s="244"/>
      <c r="E35" s="234" t="s">
        <v>42</v>
      </c>
      <c r="F35" s="235"/>
      <c r="G35" s="3"/>
    </row>
    <row r="36" spans="2:10" ht="34.5" customHeight="1" x14ac:dyDescent="0.55000000000000004">
      <c r="B36" s="239"/>
      <c r="C36" s="220" t="s">
        <v>14</v>
      </c>
      <c r="D36" s="221"/>
      <c r="E36" s="226" t="s">
        <v>34</v>
      </c>
      <c r="F36" s="227"/>
      <c r="G36" s="4"/>
    </row>
    <row r="37" spans="2:10" ht="34.5" customHeight="1" x14ac:dyDescent="0.55000000000000004">
      <c r="B37" s="239"/>
      <c r="C37" s="222"/>
      <c r="D37" s="223"/>
      <c r="E37" s="228" t="s">
        <v>52</v>
      </c>
      <c r="F37" s="229"/>
      <c r="G37" s="5"/>
    </row>
    <row r="38" spans="2:10" ht="34.5" customHeight="1" x14ac:dyDescent="0.55000000000000004">
      <c r="B38" s="239"/>
      <c r="C38" s="222"/>
      <c r="D38" s="223"/>
      <c r="E38" s="228" t="s">
        <v>53</v>
      </c>
      <c r="F38" s="229"/>
      <c r="G38" s="5"/>
    </row>
    <row r="39" spans="2:10" ht="34.5" customHeight="1" x14ac:dyDescent="0.55000000000000004">
      <c r="B39" s="239"/>
      <c r="C39" s="222"/>
      <c r="D39" s="223"/>
      <c r="E39" s="228" t="s">
        <v>43</v>
      </c>
      <c r="F39" s="229"/>
      <c r="G39" s="5"/>
    </row>
    <row r="40" spans="2:10" ht="34.5" customHeight="1" x14ac:dyDescent="0.55000000000000004">
      <c r="B40" s="239"/>
      <c r="C40" s="222"/>
      <c r="D40" s="223"/>
      <c r="E40" s="228" t="s">
        <v>44</v>
      </c>
      <c r="F40" s="229"/>
      <c r="G40" s="5"/>
    </row>
    <row r="41" spans="2:10" ht="34.5" customHeight="1" x14ac:dyDescent="0.55000000000000004">
      <c r="B41" s="239"/>
      <c r="C41" s="222"/>
      <c r="D41" s="223"/>
      <c r="E41" s="228" t="s">
        <v>37</v>
      </c>
      <c r="F41" s="229"/>
      <c r="G41" s="5"/>
    </row>
    <row r="42" spans="2:10" ht="34.5" customHeight="1" x14ac:dyDescent="0.55000000000000004">
      <c r="B42" s="239"/>
      <c r="C42" s="243"/>
      <c r="D42" s="244"/>
      <c r="E42" s="234" t="s">
        <v>38</v>
      </c>
      <c r="F42" s="235"/>
      <c r="G42" s="5"/>
    </row>
    <row r="43" spans="2:10" ht="34.5" customHeight="1" x14ac:dyDescent="0.55000000000000004">
      <c r="B43" s="239"/>
      <c r="C43" s="245" t="s">
        <v>15</v>
      </c>
      <c r="D43" s="246"/>
      <c r="E43" s="226" t="s">
        <v>30</v>
      </c>
      <c r="F43" s="227"/>
      <c r="G43" s="6"/>
    </row>
    <row r="44" spans="2:10" ht="34.5" customHeight="1" x14ac:dyDescent="0.55000000000000004">
      <c r="B44" s="239"/>
      <c r="C44" s="247"/>
      <c r="D44" s="248"/>
      <c r="E44" s="228" t="s">
        <v>31</v>
      </c>
      <c r="F44" s="229"/>
      <c r="G44" s="5"/>
    </row>
    <row r="45" spans="2:10" ht="34.5" customHeight="1" x14ac:dyDescent="0.55000000000000004">
      <c r="B45" s="239"/>
      <c r="C45" s="247"/>
      <c r="D45" s="248"/>
      <c r="E45" s="228" t="s">
        <v>39</v>
      </c>
      <c r="F45" s="229"/>
      <c r="G45" s="5"/>
    </row>
    <row r="46" spans="2:10" ht="34.5" customHeight="1" x14ac:dyDescent="0.55000000000000004">
      <c r="B46" s="239"/>
      <c r="C46" s="247"/>
      <c r="D46" s="248"/>
      <c r="E46" s="228" t="s">
        <v>40</v>
      </c>
      <c r="F46" s="229"/>
      <c r="G46" s="5"/>
    </row>
    <row r="47" spans="2:10" ht="34.5" customHeight="1" x14ac:dyDescent="0.55000000000000004">
      <c r="B47" s="239"/>
      <c r="C47" s="247"/>
      <c r="D47" s="248"/>
      <c r="E47" s="228" t="s">
        <v>12</v>
      </c>
      <c r="F47" s="229"/>
      <c r="G47" s="2"/>
      <c r="I47" s="45"/>
      <c r="J47" s="45"/>
    </row>
    <row r="48" spans="2:10" ht="34.5" customHeight="1" x14ac:dyDescent="0.55000000000000004">
      <c r="B48" s="239"/>
      <c r="C48" s="249"/>
      <c r="D48" s="250"/>
      <c r="E48" s="234" t="s">
        <v>7</v>
      </c>
      <c r="F48" s="235"/>
      <c r="G48" s="3"/>
    </row>
    <row r="49" spans="2:10" ht="34.5" customHeight="1" x14ac:dyDescent="0.55000000000000004">
      <c r="B49" s="239"/>
      <c r="C49" s="220" t="s">
        <v>16</v>
      </c>
      <c r="D49" s="221"/>
      <c r="E49" s="226" t="s">
        <v>30</v>
      </c>
      <c r="F49" s="227"/>
      <c r="G49" s="10"/>
    </row>
    <row r="50" spans="2:10" ht="34.5" customHeight="1" x14ac:dyDescent="0.55000000000000004">
      <c r="B50" s="239"/>
      <c r="C50" s="222"/>
      <c r="D50" s="223"/>
      <c r="E50" s="228" t="s">
        <v>31</v>
      </c>
      <c r="F50" s="229"/>
      <c r="G50" s="5"/>
    </row>
    <row r="51" spans="2:10" ht="34.5" customHeight="1" x14ac:dyDescent="0.55000000000000004">
      <c r="B51" s="239"/>
      <c r="C51" s="222"/>
      <c r="D51" s="223"/>
      <c r="E51" s="228" t="s">
        <v>39</v>
      </c>
      <c r="F51" s="229"/>
      <c r="G51" s="5"/>
    </row>
    <row r="52" spans="2:10" ht="34.5" customHeight="1" x14ac:dyDescent="0.55000000000000004">
      <c r="B52" s="239"/>
      <c r="C52" s="222"/>
      <c r="D52" s="223"/>
      <c r="E52" s="228" t="s">
        <v>55</v>
      </c>
      <c r="F52" s="229"/>
      <c r="G52" s="5"/>
    </row>
    <row r="53" spans="2:10" ht="34.5" customHeight="1" x14ac:dyDescent="0.55000000000000004">
      <c r="B53" s="239"/>
      <c r="C53" s="222"/>
      <c r="D53" s="223"/>
      <c r="E53" s="228" t="s">
        <v>12</v>
      </c>
      <c r="F53" s="229"/>
      <c r="G53" s="2"/>
      <c r="I53" s="45"/>
      <c r="J53" s="45"/>
    </row>
    <row r="54" spans="2:10" ht="34.5" customHeight="1" thickBot="1" x14ac:dyDescent="0.6">
      <c r="B54" s="240"/>
      <c r="C54" s="224"/>
      <c r="D54" s="225"/>
      <c r="E54" s="236" t="s">
        <v>7</v>
      </c>
      <c r="F54" s="237"/>
      <c r="G54" s="20"/>
    </row>
    <row r="55" spans="2:10" ht="34.5" customHeight="1" x14ac:dyDescent="0.55000000000000004"/>
    <row r="56" spans="2:10" ht="45" customHeight="1" thickBot="1" x14ac:dyDescent="0.6">
      <c r="B56" s="50" t="s">
        <v>50</v>
      </c>
    </row>
    <row r="57" spans="2:10" ht="34.5" customHeight="1" x14ac:dyDescent="0.55000000000000004">
      <c r="B57" s="238" t="s">
        <v>18</v>
      </c>
      <c r="C57" s="241" t="s">
        <v>6</v>
      </c>
      <c r="D57" s="242"/>
      <c r="E57" s="230" t="s">
        <v>48</v>
      </c>
      <c r="F57" s="231"/>
      <c r="G57" s="19"/>
    </row>
    <row r="58" spans="2:10" ht="34.5" customHeight="1" x14ac:dyDescent="0.55000000000000004">
      <c r="B58" s="239"/>
      <c r="C58" s="222"/>
      <c r="D58" s="223"/>
      <c r="E58" s="232" t="s">
        <v>41</v>
      </c>
      <c r="F58" s="233"/>
      <c r="G58" s="10"/>
    </row>
    <row r="59" spans="2:10" ht="34.5" customHeight="1" x14ac:dyDescent="0.55000000000000004">
      <c r="B59" s="239"/>
      <c r="C59" s="243"/>
      <c r="D59" s="244"/>
      <c r="E59" s="234" t="s">
        <v>42</v>
      </c>
      <c r="F59" s="235"/>
      <c r="G59" s="3"/>
    </row>
    <row r="60" spans="2:10" ht="34.5" customHeight="1" x14ac:dyDescent="0.55000000000000004">
      <c r="B60" s="239"/>
      <c r="C60" s="220" t="s">
        <v>14</v>
      </c>
      <c r="D60" s="221"/>
      <c r="E60" s="226" t="s">
        <v>34</v>
      </c>
      <c r="F60" s="227"/>
      <c r="G60" s="4"/>
    </row>
    <row r="61" spans="2:10" ht="34.5" customHeight="1" x14ac:dyDescent="0.55000000000000004">
      <c r="B61" s="239"/>
      <c r="C61" s="222"/>
      <c r="D61" s="223"/>
      <c r="E61" s="228" t="s">
        <v>52</v>
      </c>
      <c r="F61" s="229"/>
      <c r="G61" s="5"/>
    </row>
    <row r="62" spans="2:10" ht="34.5" customHeight="1" x14ac:dyDescent="0.55000000000000004">
      <c r="B62" s="239"/>
      <c r="C62" s="222"/>
      <c r="D62" s="223"/>
      <c r="E62" s="228" t="s">
        <v>53</v>
      </c>
      <c r="F62" s="229"/>
      <c r="G62" s="5"/>
    </row>
    <row r="63" spans="2:10" ht="34.5" customHeight="1" x14ac:dyDescent="0.55000000000000004">
      <c r="B63" s="239"/>
      <c r="C63" s="222"/>
      <c r="D63" s="223"/>
      <c r="E63" s="228" t="s">
        <v>43</v>
      </c>
      <c r="F63" s="229"/>
      <c r="G63" s="5"/>
    </row>
    <row r="64" spans="2:10" ht="34.5" customHeight="1" x14ac:dyDescent="0.55000000000000004">
      <c r="B64" s="239"/>
      <c r="C64" s="222"/>
      <c r="D64" s="223"/>
      <c r="E64" s="228" t="s">
        <v>44</v>
      </c>
      <c r="F64" s="229"/>
      <c r="G64" s="5"/>
    </row>
    <row r="65" spans="2:10" ht="34.5" customHeight="1" x14ac:dyDescent="0.55000000000000004">
      <c r="B65" s="239"/>
      <c r="C65" s="222"/>
      <c r="D65" s="223"/>
      <c r="E65" s="228" t="s">
        <v>45</v>
      </c>
      <c r="F65" s="229"/>
      <c r="G65" s="5"/>
    </row>
    <row r="66" spans="2:10" ht="34.5" customHeight="1" x14ac:dyDescent="0.55000000000000004">
      <c r="B66" s="239"/>
      <c r="C66" s="243"/>
      <c r="D66" s="244"/>
      <c r="E66" s="234" t="s">
        <v>46</v>
      </c>
      <c r="F66" s="235"/>
      <c r="G66" s="5"/>
    </row>
    <row r="67" spans="2:10" ht="34.5" customHeight="1" x14ac:dyDescent="0.55000000000000004">
      <c r="B67" s="239"/>
      <c r="C67" s="245" t="s">
        <v>15</v>
      </c>
      <c r="D67" s="246"/>
      <c r="E67" s="226" t="s">
        <v>30</v>
      </c>
      <c r="F67" s="227"/>
      <c r="G67" s="6"/>
    </row>
    <row r="68" spans="2:10" ht="34.5" customHeight="1" x14ac:dyDescent="0.55000000000000004">
      <c r="B68" s="239"/>
      <c r="C68" s="247"/>
      <c r="D68" s="248"/>
      <c r="E68" s="228" t="s">
        <v>31</v>
      </c>
      <c r="F68" s="229"/>
      <c r="G68" s="5"/>
    </row>
    <row r="69" spans="2:10" ht="34.5" customHeight="1" x14ac:dyDescent="0.55000000000000004">
      <c r="B69" s="239"/>
      <c r="C69" s="247"/>
      <c r="D69" s="248"/>
      <c r="E69" s="228" t="s">
        <v>47</v>
      </c>
      <c r="F69" s="229"/>
      <c r="G69" s="5"/>
    </row>
    <row r="70" spans="2:10" ht="34.5" customHeight="1" x14ac:dyDescent="0.55000000000000004">
      <c r="B70" s="239"/>
      <c r="C70" s="247"/>
      <c r="D70" s="248"/>
      <c r="E70" s="228" t="s">
        <v>40</v>
      </c>
      <c r="F70" s="229"/>
      <c r="G70" s="5"/>
    </row>
    <row r="71" spans="2:10" ht="34.5" customHeight="1" x14ac:dyDescent="0.55000000000000004">
      <c r="B71" s="239"/>
      <c r="C71" s="247"/>
      <c r="D71" s="248"/>
      <c r="E71" s="228" t="s">
        <v>12</v>
      </c>
      <c r="F71" s="229"/>
      <c r="G71" s="2"/>
      <c r="I71" s="45"/>
      <c r="J71" s="45"/>
    </row>
    <row r="72" spans="2:10" ht="34.5" customHeight="1" x14ac:dyDescent="0.55000000000000004">
      <c r="B72" s="239"/>
      <c r="C72" s="249"/>
      <c r="D72" s="250"/>
      <c r="E72" s="234" t="s">
        <v>7</v>
      </c>
      <c r="F72" s="235"/>
      <c r="G72" s="3"/>
    </row>
    <row r="73" spans="2:10" ht="34.5" customHeight="1" x14ac:dyDescent="0.55000000000000004">
      <c r="B73" s="239"/>
      <c r="C73" s="220" t="s">
        <v>16</v>
      </c>
      <c r="D73" s="221"/>
      <c r="E73" s="226" t="s">
        <v>30</v>
      </c>
      <c r="F73" s="227"/>
      <c r="G73" s="6"/>
    </row>
    <row r="74" spans="2:10" ht="34.5" customHeight="1" x14ac:dyDescent="0.55000000000000004">
      <c r="B74" s="239"/>
      <c r="C74" s="222"/>
      <c r="D74" s="223"/>
      <c r="E74" s="228" t="s">
        <v>31</v>
      </c>
      <c r="F74" s="229"/>
      <c r="G74" s="5"/>
    </row>
    <row r="75" spans="2:10" ht="34.5" customHeight="1" x14ac:dyDescent="0.55000000000000004">
      <c r="B75" s="239"/>
      <c r="C75" s="222"/>
      <c r="D75" s="223"/>
      <c r="E75" s="228" t="s">
        <v>47</v>
      </c>
      <c r="F75" s="229"/>
      <c r="G75" s="5"/>
    </row>
    <row r="76" spans="2:10" ht="34.5" customHeight="1" x14ac:dyDescent="0.55000000000000004">
      <c r="B76" s="239"/>
      <c r="C76" s="222"/>
      <c r="D76" s="223"/>
      <c r="E76" s="228" t="s">
        <v>55</v>
      </c>
      <c r="F76" s="229"/>
      <c r="G76" s="5"/>
    </row>
    <row r="77" spans="2:10" ht="34.5" customHeight="1" x14ac:dyDescent="0.55000000000000004">
      <c r="B77" s="239"/>
      <c r="C77" s="222"/>
      <c r="D77" s="223"/>
      <c r="E77" s="228" t="s">
        <v>12</v>
      </c>
      <c r="F77" s="229"/>
      <c r="G77" s="2"/>
      <c r="I77" s="45"/>
      <c r="J77" s="45"/>
    </row>
    <row r="78" spans="2:10" ht="34.5" customHeight="1" thickBot="1" x14ac:dyDescent="0.6">
      <c r="B78" s="240"/>
      <c r="C78" s="224"/>
      <c r="D78" s="225"/>
      <c r="E78" s="236" t="s">
        <v>7</v>
      </c>
      <c r="F78" s="237"/>
      <c r="G78" s="20"/>
    </row>
    <row r="79" spans="2:10" ht="34.5" customHeight="1" x14ac:dyDescent="0.55000000000000004"/>
    <row r="80" spans="2:10" ht="45" customHeight="1" thickBot="1" x14ac:dyDescent="0.6">
      <c r="B80" s="50" t="s">
        <v>50</v>
      </c>
    </row>
    <row r="81" spans="2:10" ht="34.5" customHeight="1" x14ac:dyDescent="0.55000000000000004">
      <c r="B81" s="238" t="s">
        <v>19</v>
      </c>
      <c r="C81" s="241" t="s">
        <v>6</v>
      </c>
      <c r="D81" s="242"/>
      <c r="E81" s="230" t="s">
        <v>48</v>
      </c>
      <c r="F81" s="231"/>
      <c r="G81" s="19"/>
    </row>
    <row r="82" spans="2:10" ht="34.5" customHeight="1" x14ac:dyDescent="0.55000000000000004">
      <c r="B82" s="239"/>
      <c r="C82" s="222"/>
      <c r="D82" s="223"/>
      <c r="E82" s="232" t="s">
        <v>41</v>
      </c>
      <c r="F82" s="233"/>
      <c r="G82" s="10"/>
    </row>
    <row r="83" spans="2:10" ht="34.5" customHeight="1" x14ac:dyDescent="0.55000000000000004">
      <c r="B83" s="239"/>
      <c r="C83" s="243"/>
      <c r="D83" s="244"/>
      <c r="E83" s="234" t="s">
        <v>42</v>
      </c>
      <c r="F83" s="235"/>
      <c r="G83" s="3"/>
    </row>
    <row r="84" spans="2:10" ht="34.5" customHeight="1" x14ac:dyDescent="0.55000000000000004">
      <c r="B84" s="239"/>
      <c r="C84" s="220" t="s">
        <v>14</v>
      </c>
      <c r="D84" s="221"/>
      <c r="E84" s="226" t="s">
        <v>34</v>
      </c>
      <c r="F84" s="227"/>
      <c r="G84" s="4"/>
    </row>
    <row r="85" spans="2:10" ht="34.5" customHeight="1" x14ac:dyDescent="0.55000000000000004">
      <c r="B85" s="239"/>
      <c r="C85" s="222"/>
      <c r="D85" s="223"/>
      <c r="E85" s="228" t="s">
        <v>52</v>
      </c>
      <c r="F85" s="229"/>
      <c r="G85" s="5"/>
    </row>
    <row r="86" spans="2:10" ht="34.5" customHeight="1" x14ac:dyDescent="0.55000000000000004">
      <c r="B86" s="239"/>
      <c r="C86" s="222"/>
      <c r="D86" s="223"/>
      <c r="E86" s="228" t="s">
        <v>53</v>
      </c>
      <c r="F86" s="229"/>
      <c r="G86" s="5"/>
    </row>
    <row r="87" spans="2:10" ht="34.5" customHeight="1" x14ac:dyDescent="0.55000000000000004">
      <c r="B87" s="239"/>
      <c r="C87" s="222"/>
      <c r="D87" s="223"/>
      <c r="E87" s="228" t="s">
        <v>43</v>
      </c>
      <c r="F87" s="229"/>
      <c r="G87" s="5"/>
    </row>
    <row r="88" spans="2:10" ht="34.5" customHeight="1" x14ac:dyDescent="0.55000000000000004">
      <c r="B88" s="239"/>
      <c r="C88" s="222"/>
      <c r="D88" s="223"/>
      <c r="E88" s="228" t="s">
        <v>44</v>
      </c>
      <c r="F88" s="229"/>
      <c r="G88" s="5"/>
    </row>
    <row r="89" spans="2:10" ht="34.5" customHeight="1" x14ac:dyDescent="0.55000000000000004">
      <c r="B89" s="239"/>
      <c r="C89" s="222"/>
      <c r="D89" s="223"/>
      <c r="E89" s="228" t="s">
        <v>45</v>
      </c>
      <c r="F89" s="229"/>
      <c r="G89" s="5"/>
    </row>
    <row r="90" spans="2:10" ht="34.5" customHeight="1" x14ac:dyDescent="0.55000000000000004">
      <c r="B90" s="239"/>
      <c r="C90" s="243"/>
      <c r="D90" s="244"/>
      <c r="E90" s="234" t="s">
        <v>46</v>
      </c>
      <c r="F90" s="235"/>
      <c r="G90" s="5"/>
    </row>
    <row r="91" spans="2:10" ht="34.5" customHeight="1" x14ac:dyDescent="0.55000000000000004">
      <c r="B91" s="239"/>
      <c r="C91" s="245" t="s">
        <v>15</v>
      </c>
      <c r="D91" s="246"/>
      <c r="E91" s="226" t="s">
        <v>30</v>
      </c>
      <c r="F91" s="227"/>
      <c r="G91" s="6"/>
    </row>
    <row r="92" spans="2:10" ht="34.5" customHeight="1" x14ac:dyDescent="0.55000000000000004">
      <c r="B92" s="239"/>
      <c r="C92" s="247"/>
      <c r="D92" s="248"/>
      <c r="E92" s="228" t="s">
        <v>31</v>
      </c>
      <c r="F92" s="229"/>
      <c r="G92" s="5"/>
    </row>
    <row r="93" spans="2:10" ht="34.5" customHeight="1" x14ac:dyDescent="0.55000000000000004">
      <c r="B93" s="239"/>
      <c r="C93" s="247"/>
      <c r="D93" s="248"/>
      <c r="E93" s="228" t="s">
        <v>47</v>
      </c>
      <c r="F93" s="229"/>
      <c r="G93" s="5"/>
    </row>
    <row r="94" spans="2:10" ht="34.5" customHeight="1" x14ac:dyDescent="0.55000000000000004">
      <c r="B94" s="239"/>
      <c r="C94" s="247"/>
      <c r="D94" s="248"/>
      <c r="E94" s="228" t="s">
        <v>40</v>
      </c>
      <c r="F94" s="229"/>
      <c r="G94" s="5"/>
    </row>
    <row r="95" spans="2:10" ht="34.5" customHeight="1" x14ac:dyDescent="0.55000000000000004">
      <c r="B95" s="239"/>
      <c r="C95" s="247"/>
      <c r="D95" s="248"/>
      <c r="E95" s="228" t="s">
        <v>12</v>
      </c>
      <c r="F95" s="229"/>
      <c r="G95" s="2"/>
      <c r="I95" s="45"/>
      <c r="J95" s="45"/>
    </row>
    <row r="96" spans="2:10" ht="34.5" customHeight="1" x14ac:dyDescent="0.55000000000000004">
      <c r="B96" s="239"/>
      <c r="C96" s="249"/>
      <c r="D96" s="250"/>
      <c r="E96" s="234" t="s">
        <v>7</v>
      </c>
      <c r="F96" s="235"/>
      <c r="G96" s="3"/>
    </row>
    <row r="97" spans="2:10" ht="34.5" customHeight="1" x14ac:dyDescent="0.55000000000000004">
      <c r="B97" s="239"/>
      <c r="C97" s="220" t="s">
        <v>16</v>
      </c>
      <c r="D97" s="221"/>
      <c r="E97" s="226" t="s">
        <v>30</v>
      </c>
      <c r="F97" s="227"/>
      <c r="G97" s="6"/>
    </row>
    <row r="98" spans="2:10" ht="34.5" customHeight="1" x14ac:dyDescent="0.55000000000000004">
      <c r="B98" s="239"/>
      <c r="C98" s="222"/>
      <c r="D98" s="223"/>
      <c r="E98" s="228" t="s">
        <v>31</v>
      </c>
      <c r="F98" s="229"/>
      <c r="G98" s="5"/>
    </row>
    <row r="99" spans="2:10" ht="34.5" customHeight="1" x14ac:dyDescent="0.55000000000000004">
      <c r="B99" s="239"/>
      <c r="C99" s="222"/>
      <c r="D99" s="223"/>
      <c r="E99" s="228" t="s">
        <v>47</v>
      </c>
      <c r="F99" s="229"/>
      <c r="G99" s="5"/>
    </row>
    <row r="100" spans="2:10" ht="34.5" customHeight="1" x14ac:dyDescent="0.55000000000000004">
      <c r="B100" s="239"/>
      <c r="C100" s="222"/>
      <c r="D100" s="223"/>
      <c r="E100" s="228" t="s">
        <v>55</v>
      </c>
      <c r="F100" s="229"/>
      <c r="G100" s="5"/>
    </row>
    <row r="101" spans="2:10" ht="34.5" customHeight="1" x14ac:dyDescent="0.55000000000000004">
      <c r="B101" s="239"/>
      <c r="C101" s="222"/>
      <c r="D101" s="223"/>
      <c r="E101" s="228" t="s">
        <v>12</v>
      </c>
      <c r="F101" s="229"/>
      <c r="G101" s="2"/>
      <c r="I101" s="45"/>
      <c r="J101" s="45"/>
    </row>
    <row r="102" spans="2:10" ht="34.5" customHeight="1" thickBot="1" x14ac:dyDescent="0.6">
      <c r="B102" s="240"/>
      <c r="C102" s="224"/>
      <c r="D102" s="225"/>
      <c r="E102" s="236" t="s">
        <v>7</v>
      </c>
      <c r="F102" s="237"/>
      <c r="G102" s="20"/>
    </row>
    <row r="103" spans="2:10" ht="34.5" customHeight="1" x14ac:dyDescent="0.55000000000000004"/>
    <row r="104" spans="2:10" ht="45" customHeight="1" thickBot="1" x14ac:dyDescent="0.6">
      <c r="B104" s="50" t="s">
        <v>50</v>
      </c>
    </row>
    <row r="105" spans="2:10" ht="34.5" customHeight="1" x14ac:dyDescent="0.55000000000000004">
      <c r="B105" s="238" t="s">
        <v>20</v>
      </c>
      <c r="C105" s="241" t="s">
        <v>6</v>
      </c>
      <c r="D105" s="242"/>
      <c r="E105" s="230" t="s">
        <v>48</v>
      </c>
      <c r="F105" s="231"/>
      <c r="G105" s="19"/>
    </row>
    <row r="106" spans="2:10" ht="34.5" customHeight="1" x14ac:dyDescent="0.55000000000000004">
      <c r="B106" s="239"/>
      <c r="C106" s="222"/>
      <c r="D106" s="223"/>
      <c r="E106" s="232" t="s">
        <v>41</v>
      </c>
      <c r="F106" s="233"/>
      <c r="G106" s="10"/>
    </row>
    <row r="107" spans="2:10" ht="34.5" customHeight="1" x14ac:dyDescent="0.55000000000000004">
      <c r="B107" s="239"/>
      <c r="C107" s="243"/>
      <c r="D107" s="244"/>
      <c r="E107" s="234" t="s">
        <v>42</v>
      </c>
      <c r="F107" s="235"/>
      <c r="G107" s="3"/>
    </row>
    <row r="108" spans="2:10" ht="34.5" customHeight="1" x14ac:dyDescent="0.55000000000000004">
      <c r="B108" s="239"/>
      <c r="C108" s="220" t="s">
        <v>14</v>
      </c>
      <c r="D108" s="221"/>
      <c r="E108" s="226" t="s">
        <v>34</v>
      </c>
      <c r="F108" s="227"/>
      <c r="G108" s="4"/>
    </row>
    <row r="109" spans="2:10" ht="34.5" customHeight="1" x14ac:dyDescent="0.55000000000000004">
      <c r="B109" s="239"/>
      <c r="C109" s="222"/>
      <c r="D109" s="223"/>
      <c r="E109" s="228" t="s">
        <v>52</v>
      </c>
      <c r="F109" s="229"/>
      <c r="G109" s="5"/>
    </row>
    <row r="110" spans="2:10" ht="34.5" customHeight="1" x14ac:dyDescent="0.55000000000000004">
      <c r="B110" s="239"/>
      <c r="C110" s="222"/>
      <c r="D110" s="223"/>
      <c r="E110" s="228" t="s">
        <v>53</v>
      </c>
      <c r="F110" s="229"/>
      <c r="G110" s="5"/>
    </row>
    <row r="111" spans="2:10" ht="34.5" customHeight="1" x14ac:dyDescent="0.55000000000000004">
      <c r="B111" s="239"/>
      <c r="C111" s="222"/>
      <c r="D111" s="223"/>
      <c r="E111" s="228" t="s">
        <v>43</v>
      </c>
      <c r="F111" s="229"/>
      <c r="G111" s="5"/>
    </row>
    <row r="112" spans="2:10" ht="34.5" customHeight="1" x14ac:dyDescent="0.55000000000000004">
      <c r="B112" s="239"/>
      <c r="C112" s="222"/>
      <c r="D112" s="223"/>
      <c r="E112" s="228" t="s">
        <v>44</v>
      </c>
      <c r="F112" s="229"/>
      <c r="G112" s="5"/>
    </row>
    <row r="113" spans="2:10" ht="34.5" customHeight="1" x14ac:dyDescent="0.55000000000000004">
      <c r="B113" s="239"/>
      <c r="C113" s="222"/>
      <c r="D113" s="223"/>
      <c r="E113" s="228" t="s">
        <v>45</v>
      </c>
      <c r="F113" s="229"/>
      <c r="G113" s="5"/>
    </row>
    <row r="114" spans="2:10" ht="34.5" customHeight="1" x14ac:dyDescent="0.55000000000000004">
      <c r="B114" s="239"/>
      <c r="C114" s="243"/>
      <c r="D114" s="244"/>
      <c r="E114" s="234" t="s">
        <v>46</v>
      </c>
      <c r="F114" s="235"/>
      <c r="G114" s="5"/>
    </row>
    <row r="115" spans="2:10" ht="34.5" customHeight="1" x14ac:dyDescent="0.55000000000000004">
      <c r="B115" s="239"/>
      <c r="C115" s="245" t="s">
        <v>15</v>
      </c>
      <c r="D115" s="246"/>
      <c r="E115" s="226" t="s">
        <v>30</v>
      </c>
      <c r="F115" s="227"/>
      <c r="G115" s="6"/>
    </row>
    <row r="116" spans="2:10" ht="34.5" customHeight="1" x14ac:dyDescent="0.55000000000000004">
      <c r="B116" s="239"/>
      <c r="C116" s="247"/>
      <c r="D116" s="248"/>
      <c r="E116" s="228" t="s">
        <v>31</v>
      </c>
      <c r="F116" s="229"/>
      <c r="G116" s="5"/>
    </row>
    <row r="117" spans="2:10" ht="34.5" customHeight="1" x14ac:dyDescent="0.55000000000000004">
      <c r="B117" s="239"/>
      <c r="C117" s="247"/>
      <c r="D117" s="248"/>
      <c r="E117" s="228" t="s">
        <v>47</v>
      </c>
      <c r="F117" s="229"/>
      <c r="G117" s="5"/>
    </row>
    <row r="118" spans="2:10" ht="34.5" customHeight="1" x14ac:dyDescent="0.55000000000000004">
      <c r="B118" s="239"/>
      <c r="C118" s="247"/>
      <c r="D118" s="248"/>
      <c r="E118" s="228" t="s">
        <v>40</v>
      </c>
      <c r="F118" s="229"/>
      <c r="G118" s="5"/>
    </row>
    <row r="119" spans="2:10" ht="34.5" customHeight="1" x14ac:dyDescent="0.55000000000000004">
      <c r="B119" s="239"/>
      <c r="C119" s="247"/>
      <c r="D119" s="248"/>
      <c r="E119" s="228" t="s">
        <v>12</v>
      </c>
      <c r="F119" s="229"/>
      <c r="G119" s="2"/>
      <c r="I119" s="45"/>
      <c r="J119" s="45"/>
    </row>
    <row r="120" spans="2:10" ht="34.5" customHeight="1" x14ac:dyDescent="0.55000000000000004">
      <c r="B120" s="239"/>
      <c r="C120" s="249"/>
      <c r="D120" s="250"/>
      <c r="E120" s="234" t="s">
        <v>7</v>
      </c>
      <c r="F120" s="235"/>
      <c r="G120" s="3"/>
    </row>
    <row r="121" spans="2:10" ht="34.5" customHeight="1" x14ac:dyDescent="0.55000000000000004">
      <c r="B121" s="239"/>
      <c r="C121" s="220" t="s">
        <v>16</v>
      </c>
      <c r="D121" s="221"/>
      <c r="E121" s="226" t="s">
        <v>30</v>
      </c>
      <c r="F121" s="227"/>
      <c r="G121" s="6"/>
    </row>
    <row r="122" spans="2:10" ht="34.5" customHeight="1" x14ac:dyDescent="0.55000000000000004">
      <c r="B122" s="239"/>
      <c r="C122" s="222"/>
      <c r="D122" s="223"/>
      <c r="E122" s="228" t="s">
        <v>31</v>
      </c>
      <c r="F122" s="229"/>
      <c r="G122" s="5"/>
    </row>
    <row r="123" spans="2:10" ht="34.5" customHeight="1" x14ac:dyDescent="0.55000000000000004">
      <c r="B123" s="239"/>
      <c r="C123" s="222"/>
      <c r="D123" s="223"/>
      <c r="E123" s="228" t="s">
        <v>47</v>
      </c>
      <c r="F123" s="229"/>
      <c r="G123" s="5"/>
    </row>
    <row r="124" spans="2:10" ht="34.5" customHeight="1" x14ac:dyDescent="0.55000000000000004">
      <c r="B124" s="239"/>
      <c r="C124" s="222"/>
      <c r="D124" s="223"/>
      <c r="E124" s="228" t="s">
        <v>55</v>
      </c>
      <c r="F124" s="229"/>
      <c r="G124" s="5"/>
    </row>
    <row r="125" spans="2:10" ht="34.5" customHeight="1" x14ac:dyDescent="0.55000000000000004">
      <c r="B125" s="239"/>
      <c r="C125" s="222"/>
      <c r="D125" s="223"/>
      <c r="E125" s="228" t="s">
        <v>12</v>
      </c>
      <c r="F125" s="229"/>
      <c r="G125" s="2"/>
      <c r="I125" s="45"/>
      <c r="J125" s="45"/>
    </row>
    <row r="126" spans="2:10" ht="34.5" customHeight="1" thickBot="1" x14ac:dyDescent="0.6">
      <c r="B126" s="240"/>
      <c r="C126" s="224"/>
      <c r="D126" s="225"/>
      <c r="E126" s="236" t="s">
        <v>7</v>
      </c>
      <c r="F126" s="237"/>
      <c r="G126" s="20"/>
    </row>
    <row r="127" spans="2:10" ht="34.5" customHeight="1" x14ac:dyDescent="0.55000000000000004">
      <c r="B127" s="32"/>
      <c r="C127" s="32"/>
      <c r="D127" s="32"/>
    </row>
    <row r="128" spans="2:10" ht="45" customHeight="1" thickBot="1" x14ac:dyDescent="0.6">
      <c r="B128" s="50" t="s">
        <v>50</v>
      </c>
      <c r="C128" s="32"/>
      <c r="D128" s="32"/>
    </row>
    <row r="129" spans="2:10" ht="34.5" customHeight="1" x14ac:dyDescent="0.55000000000000004">
      <c r="B129" s="238" t="s">
        <v>21</v>
      </c>
      <c r="C129" s="241" t="s">
        <v>6</v>
      </c>
      <c r="D129" s="242"/>
      <c r="E129" s="230" t="s">
        <v>48</v>
      </c>
      <c r="F129" s="231"/>
      <c r="G129" s="19"/>
    </row>
    <row r="130" spans="2:10" ht="34.5" customHeight="1" x14ac:dyDescent="0.55000000000000004">
      <c r="B130" s="239"/>
      <c r="C130" s="222"/>
      <c r="D130" s="223"/>
      <c r="E130" s="232" t="s">
        <v>41</v>
      </c>
      <c r="F130" s="233"/>
      <c r="G130" s="10"/>
    </row>
    <row r="131" spans="2:10" ht="34.5" customHeight="1" x14ac:dyDescent="0.55000000000000004">
      <c r="B131" s="239"/>
      <c r="C131" s="243"/>
      <c r="D131" s="244"/>
      <c r="E131" s="234" t="s">
        <v>42</v>
      </c>
      <c r="F131" s="235"/>
      <c r="G131" s="3"/>
    </row>
    <row r="132" spans="2:10" ht="34.5" customHeight="1" x14ac:dyDescent="0.55000000000000004">
      <c r="B132" s="239"/>
      <c r="C132" s="220" t="s">
        <v>14</v>
      </c>
      <c r="D132" s="221"/>
      <c r="E132" s="226" t="s">
        <v>34</v>
      </c>
      <c r="F132" s="227"/>
      <c r="G132" s="4"/>
    </row>
    <row r="133" spans="2:10" ht="34.5" customHeight="1" x14ac:dyDescent="0.55000000000000004">
      <c r="B133" s="239"/>
      <c r="C133" s="222"/>
      <c r="D133" s="223"/>
      <c r="E133" s="228" t="s">
        <v>52</v>
      </c>
      <c r="F133" s="229"/>
      <c r="G133" s="5"/>
    </row>
    <row r="134" spans="2:10" ht="34.5" customHeight="1" x14ac:dyDescent="0.55000000000000004">
      <c r="B134" s="239"/>
      <c r="C134" s="222"/>
      <c r="D134" s="223"/>
      <c r="E134" s="228" t="s">
        <v>53</v>
      </c>
      <c r="F134" s="229"/>
      <c r="G134" s="5"/>
    </row>
    <row r="135" spans="2:10" ht="34.5" customHeight="1" x14ac:dyDescent="0.55000000000000004">
      <c r="B135" s="239"/>
      <c r="C135" s="222"/>
      <c r="D135" s="223"/>
      <c r="E135" s="228" t="s">
        <v>43</v>
      </c>
      <c r="F135" s="229"/>
      <c r="G135" s="5"/>
    </row>
    <row r="136" spans="2:10" ht="34.5" customHeight="1" x14ac:dyDescent="0.55000000000000004">
      <c r="B136" s="239"/>
      <c r="C136" s="222"/>
      <c r="D136" s="223"/>
      <c r="E136" s="228" t="s">
        <v>44</v>
      </c>
      <c r="F136" s="229"/>
      <c r="G136" s="5"/>
    </row>
    <row r="137" spans="2:10" ht="34.5" customHeight="1" x14ac:dyDescent="0.55000000000000004">
      <c r="B137" s="239"/>
      <c r="C137" s="222"/>
      <c r="D137" s="223"/>
      <c r="E137" s="228" t="s">
        <v>45</v>
      </c>
      <c r="F137" s="229"/>
      <c r="G137" s="5"/>
    </row>
    <row r="138" spans="2:10" ht="34.5" customHeight="1" x14ac:dyDescent="0.55000000000000004">
      <c r="B138" s="239"/>
      <c r="C138" s="243"/>
      <c r="D138" s="244"/>
      <c r="E138" s="234" t="s">
        <v>46</v>
      </c>
      <c r="F138" s="235"/>
      <c r="G138" s="5"/>
    </row>
    <row r="139" spans="2:10" ht="34.5" customHeight="1" x14ac:dyDescent="0.55000000000000004">
      <c r="B139" s="239"/>
      <c r="C139" s="245" t="s">
        <v>15</v>
      </c>
      <c r="D139" s="246"/>
      <c r="E139" s="226" t="s">
        <v>30</v>
      </c>
      <c r="F139" s="227"/>
      <c r="G139" s="6"/>
    </row>
    <row r="140" spans="2:10" ht="34.5" customHeight="1" x14ac:dyDescent="0.55000000000000004">
      <c r="B140" s="239"/>
      <c r="C140" s="247"/>
      <c r="D140" s="248"/>
      <c r="E140" s="228" t="s">
        <v>31</v>
      </c>
      <c r="F140" s="229"/>
      <c r="G140" s="5"/>
    </row>
    <row r="141" spans="2:10" ht="34.5" customHeight="1" x14ac:dyDescent="0.55000000000000004">
      <c r="B141" s="239"/>
      <c r="C141" s="247"/>
      <c r="D141" s="248"/>
      <c r="E141" s="228" t="s">
        <v>47</v>
      </c>
      <c r="F141" s="229"/>
      <c r="G141" s="5"/>
    </row>
    <row r="142" spans="2:10" ht="34.5" customHeight="1" x14ac:dyDescent="0.55000000000000004">
      <c r="B142" s="239"/>
      <c r="C142" s="247"/>
      <c r="D142" s="248"/>
      <c r="E142" s="228" t="s">
        <v>40</v>
      </c>
      <c r="F142" s="229"/>
      <c r="G142" s="5"/>
    </row>
    <row r="143" spans="2:10" ht="34.5" customHeight="1" x14ac:dyDescent="0.55000000000000004">
      <c r="B143" s="239"/>
      <c r="C143" s="247"/>
      <c r="D143" s="248"/>
      <c r="E143" s="228" t="s">
        <v>12</v>
      </c>
      <c r="F143" s="229"/>
      <c r="G143" s="2"/>
      <c r="I143" s="45"/>
      <c r="J143" s="45"/>
    </row>
    <row r="144" spans="2:10" ht="34.5" customHeight="1" x14ac:dyDescent="0.55000000000000004">
      <c r="B144" s="239"/>
      <c r="C144" s="249"/>
      <c r="D144" s="250"/>
      <c r="E144" s="234" t="s">
        <v>7</v>
      </c>
      <c r="F144" s="235"/>
      <c r="G144" s="3"/>
    </row>
    <row r="145" spans="2:10" ht="34.5" customHeight="1" x14ac:dyDescent="0.55000000000000004">
      <c r="B145" s="239"/>
      <c r="C145" s="220" t="s">
        <v>16</v>
      </c>
      <c r="D145" s="221"/>
      <c r="E145" s="226" t="s">
        <v>30</v>
      </c>
      <c r="F145" s="227"/>
      <c r="G145" s="6"/>
    </row>
    <row r="146" spans="2:10" ht="34.5" customHeight="1" x14ac:dyDescent="0.55000000000000004">
      <c r="B146" s="239"/>
      <c r="C146" s="222"/>
      <c r="D146" s="223"/>
      <c r="E146" s="228" t="s">
        <v>31</v>
      </c>
      <c r="F146" s="229"/>
      <c r="G146" s="5"/>
    </row>
    <row r="147" spans="2:10" ht="34.5" customHeight="1" x14ac:dyDescent="0.55000000000000004">
      <c r="B147" s="239"/>
      <c r="C147" s="222"/>
      <c r="D147" s="223"/>
      <c r="E147" s="228" t="s">
        <v>47</v>
      </c>
      <c r="F147" s="229"/>
      <c r="G147" s="5"/>
    </row>
    <row r="148" spans="2:10" ht="34.5" customHeight="1" x14ac:dyDescent="0.55000000000000004">
      <c r="B148" s="239"/>
      <c r="C148" s="222"/>
      <c r="D148" s="223"/>
      <c r="E148" s="228" t="s">
        <v>55</v>
      </c>
      <c r="F148" s="229"/>
      <c r="G148" s="5"/>
    </row>
    <row r="149" spans="2:10" ht="34.5" customHeight="1" x14ac:dyDescent="0.55000000000000004">
      <c r="B149" s="239"/>
      <c r="C149" s="222"/>
      <c r="D149" s="223"/>
      <c r="E149" s="228" t="s">
        <v>12</v>
      </c>
      <c r="F149" s="229"/>
      <c r="G149" s="2"/>
      <c r="I149" s="45"/>
      <c r="J149" s="45"/>
    </row>
    <row r="150" spans="2:10" ht="34.5" customHeight="1" thickBot="1" x14ac:dyDescent="0.6">
      <c r="B150" s="240"/>
      <c r="C150" s="224"/>
      <c r="D150" s="225"/>
      <c r="E150" s="236" t="s">
        <v>7</v>
      </c>
      <c r="F150" s="237"/>
      <c r="G150" s="20"/>
    </row>
    <row r="151" spans="2:10" ht="34.5" customHeight="1" x14ac:dyDescent="0.55000000000000004"/>
    <row r="152" spans="2:10" ht="45" customHeight="1" thickBot="1" x14ac:dyDescent="0.6">
      <c r="B152" s="50" t="s">
        <v>50</v>
      </c>
    </row>
    <row r="153" spans="2:10" ht="34.5" customHeight="1" x14ac:dyDescent="0.55000000000000004">
      <c r="B153" s="238" t="s">
        <v>22</v>
      </c>
      <c r="C153" s="241" t="s">
        <v>6</v>
      </c>
      <c r="D153" s="242"/>
      <c r="E153" s="230" t="s">
        <v>48</v>
      </c>
      <c r="F153" s="231"/>
      <c r="G153" s="19"/>
    </row>
    <row r="154" spans="2:10" ht="34.5" customHeight="1" x14ac:dyDescent="0.55000000000000004">
      <c r="B154" s="239"/>
      <c r="C154" s="222"/>
      <c r="D154" s="223"/>
      <c r="E154" s="232" t="s">
        <v>41</v>
      </c>
      <c r="F154" s="233"/>
      <c r="G154" s="10"/>
    </row>
    <row r="155" spans="2:10" ht="34.5" customHeight="1" x14ac:dyDescent="0.55000000000000004">
      <c r="B155" s="239"/>
      <c r="C155" s="243"/>
      <c r="D155" s="244"/>
      <c r="E155" s="234" t="s">
        <v>42</v>
      </c>
      <c r="F155" s="235"/>
      <c r="G155" s="3"/>
    </row>
    <row r="156" spans="2:10" ht="34.5" customHeight="1" x14ac:dyDescent="0.55000000000000004">
      <c r="B156" s="239"/>
      <c r="C156" s="220" t="s">
        <v>14</v>
      </c>
      <c r="D156" s="221"/>
      <c r="E156" s="226" t="s">
        <v>34</v>
      </c>
      <c r="F156" s="227"/>
      <c r="G156" s="4"/>
    </row>
    <row r="157" spans="2:10" ht="34.5" customHeight="1" x14ac:dyDescent="0.55000000000000004">
      <c r="B157" s="239"/>
      <c r="C157" s="222"/>
      <c r="D157" s="223"/>
      <c r="E157" s="228" t="s">
        <v>52</v>
      </c>
      <c r="F157" s="229"/>
      <c r="G157" s="5"/>
    </row>
    <row r="158" spans="2:10" ht="34.5" customHeight="1" x14ac:dyDescent="0.55000000000000004">
      <c r="B158" s="239"/>
      <c r="C158" s="222"/>
      <c r="D158" s="223"/>
      <c r="E158" s="228" t="s">
        <v>53</v>
      </c>
      <c r="F158" s="229"/>
      <c r="G158" s="5"/>
    </row>
    <row r="159" spans="2:10" ht="34.5" customHeight="1" x14ac:dyDescent="0.55000000000000004">
      <c r="B159" s="239"/>
      <c r="C159" s="222"/>
      <c r="D159" s="223"/>
      <c r="E159" s="228" t="s">
        <v>43</v>
      </c>
      <c r="F159" s="229"/>
      <c r="G159" s="5"/>
    </row>
    <row r="160" spans="2:10" ht="34.5" customHeight="1" x14ac:dyDescent="0.55000000000000004">
      <c r="B160" s="239"/>
      <c r="C160" s="222"/>
      <c r="D160" s="223"/>
      <c r="E160" s="228" t="s">
        <v>44</v>
      </c>
      <c r="F160" s="229"/>
      <c r="G160" s="5"/>
    </row>
    <row r="161" spans="2:10" ht="34.5" customHeight="1" x14ac:dyDescent="0.55000000000000004">
      <c r="B161" s="239"/>
      <c r="C161" s="222"/>
      <c r="D161" s="223"/>
      <c r="E161" s="228" t="s">
        <v>45</v>
      </c>
      <c r="F161" s="229"/>
      <c r="G161" s="5"/>
    </row>
    <row r="162" spans="2:10" ht="34.5" customHeight="1" x14ac:dyDescent="0.55000000000000004">
      <c r="B162" s="239"/>
      <c r="C162" s="243"/>
      <c r="D162" s="244"/>
      <c r="E162" s="234" t="s">
        <v>46</v>
      </c>
      <c r="F162" s="235"/>
      <c r="G162" s="5"/>
    </row>
    <row r="163" spans="2:10" ht="34.5" customHeight="1" x14ac:dyDescent="0.55000000000000004">
      <c r="B163" s="239"/>
      <c r="C163" s="245" t="s">
        <v>15</v>
      </c>
      <c r="D163" s="246"/>
      <c r="E163" s="226" t="s">
        <v>30</v>
      </c>
      <c r="F163" s="227"/>
      <c r="G163" s="6"/>
    </row>
    <row r="164" spans="2:10" ht="34.5" customHeight="1" x14ac:dyDescent="0.55000000000000004">
      <c r="B164" s="239"/>
      <c r="C164" s="247"/>
      <c r="D164" s="248"/>
      <c r="E164" s="228" t="s">
        <v>31</v>
      </c>
      <c r="F164" s="229"/>
      <c r="G164" s="5"/>
    </row>
    <row r="165" spans="2:10" ht="34.5" customHeight="1" x14ac:dyDescent="0.55000000000000004">
      <c r="B165" s="239"/>
      <c r="C165" s="247"/>
      <c r="D165" s="248"/>
      <c r="E165" s="228" t="s">
        <v>47</v>
      </c>
      <c r="F165" s="229"/>
      <c r="G165" s="5"/>
    </row>
    <row r="166" spans="2:10" ht="34.5" customHeight="1" x14ac:dyDescent="0.55000000000000004">
      <c r="B166" s="239"/>
      <c r="C166" s="247"/>
      <c r="D166" s="248"/>
      <c r="E166" s="228" t="s">
        <v>40</v>
      </c>
      <c r="F166" s="229"/>
      <c r="G166" s="5"/>
    </row>
    <row r="167" spans="2:10" ht="34.5" customHeight="1" x14ac:dyDescent="0.55000000000000004">
      <c r="B167" s="239"/>
      <c r="C167" s="247"/>
      <c r="D167" s="248"/>
      <c r="E167" s="228" t="s">
        <v>12</v>
      </c>
      <c r="F167" s="229"/>
      <c r="G167" s="2"/>
      <c r="I167" s="45"/>
      <c r="J167" s="45"/>
    </row>
    <row r="168" spans="2:10" ht="34.5" customHeight="1" x14ac:dyDescent="0.55000000000000004">
      <c r="B168" s="239"/>
      <c r="C168" s="249"/>
      <c r="D168" s="250"/>
      <c r="E168" s="234" t="s">
        <v>7</v>
      </c>
      <c r="F168" s="235"/>
      <c r="G168" s="3"/>
    </row>
    <row r="169" spans="2:10" ht="34.5" customHeight="1" x14ac:dyDescent="0.55000000000000004">
      <c r="B169" s="239"/>
      <c r="C169" s="220" t="s">
        <v>16</v>
      </c>
      <c r="D169" s="221"/>
      <c r="E169" s="226" t="s">
        <v>30</v>
      </c>
      <c r="F169" s="227"/>
      <c r="G169" s="6"/>
    </row>
    <row r="170" spans="2:10" ht="34.5" customHeight="1" x14ac:dyDescent="0.55000000000000004">
      <c r="B170" s="239"/>
      <c r="C170" s="222"/>
      <c r="D170" s="223"/>
      <c r="E170" s="228" t="s">
        <v>31</v>
      </c>
      <c r="F170" s="229"/>
      <c r="G170" s="5"/>
    </row>
    <row r="171" spans="2:10" ht="34.5" customHeight="1" x14ac:dyDescent="0.55000000000000004">
      <c r="B171" s="239"/>
      <c r="C171" s="222"/>
      <c r="D171" s="223"/>
      <c r="E171" s="228" t="s">
        <v>47</v>
      </c>
      <c r="F171" s="229"/>
      <c r="G171" s="5"/>
    </row>
    <row r="172" spans="2:10" ht="34.5" customHeight="1" x14ac:dyDescent="0.55000000000000004">
      <c r="B172" s="239"/>
      <c r="C172" s="222"/>
      <c r="D172" s="223"/>
      <c r="E172" s="228" t="s">
        <v>55</v>
      </c>
      <c r="F172" s="229"/>
      <c r="G172" s="5"/>
    </row>
    <row r="173" spans="2:10" ht="34.5" customHeight="1" x14ac:dyDescent="0.55000000000000004">
      <c r="B173" s="239"/>
      <c r="C173" s="222"/>
      <c r="D173" s="223"/>
      <c r="E173" s="228" t="s">
        <v>12</v>
      </c>
      <c r="F173" s="229"/>
      <c r="G173" s="2"/>
      <c r="I173" s="45"/>
      <c r="J173" s="45"/>
    </row>
    <row r="174" spans="2:10" ht="34.5" customHeight="1" thickBot="1" x14ac:dyDescent="0.6">
      <c r="B174" s="240"/>
      <c r="C174" s="224"/>
      <c r="D174" s="225"/>
      <c r="E174" s="236" t="s">
        <v>7</v>
      </c>
      <c r="F174" s="237"/>
      <c r="G174" s="20"/>
    </row>
    <row r="175" spans="2:10" ht="34.5" customHeight="1" x14ac:dyDescent="0.55000000000000004"/>
  </sheetData>
  <sheetProtection algorithmName="SHA-512" hashValue="B5Nti5tGnynXX7/QOHfKNr2VTwOK7sJFhdCi93n7azWDLzJP9B8fCS2adDKnFYIlbu4nzL8/SLkdiVSo8eb63A==" saltValue="j3pXzzLUrUw4f7Z8/Bb/5w==" spinCount="100000" sheet="1" objects="1" scenarios="1"/>
  <mergeCells count="192">
    <mergeCell ref="B6:C6"/>
    <mergeCell ref="D6:E6"/>
    <mergeCell ref="E147:F147"/>
    <mergeCell ref="E148:F148"/>
    <mergeCell ref="E149:F149"/>
    <mergeCell ref="E150:F150"/>
    <mergeCell ref="E153:F153"/>
    <mergeCell ref="E162:F162"/>
    <mergeCell ref="E163:F163"/>
    <mergeCell ref="E129:F129"/>
    <mergeCell ref="E130:F130"/>
    <mergeCell ref="C139:D144"/>
    <mergeCell ref="E139:F139"/>
    <mergeCell ref="E140:F140"/>
    <mergeCell ref="E141:F141"/>
    <mergeCell ref="E142:F142"/>
    <mergeCell ref="E143:F143"/>
    <mergeCell ref="E144:F144"/>
    <mergeCell ref="E131:F131"/>
    <mergeCell ref="C132:D138"/>
    <mergeCell ref="E132:F132"/>
    <mergeCell ref="E108:F108"/>
    <mergeCell ref="E109:F109"/>
    <mergeCell ref="E111:F111"/>
    <mergeCell ref="E88:F88"/>
    <mergeCell ref="E89:F89"/>
    <mergeCell ref="E90:F90"/>
    <mergeCell ref="E91:F91"/>
    <mergeCell ref="E92:F92"/>
    <mergeCell ref="E124:F124"/>
    <mergeCell ref="E125:F125"/>
    <mergeCell ref="E126:F126"/>
    <mergeCell ref="E112:F112"/>
    <mergeCell ref="E113:F113"/>
    <mergeCell ref="E114:F114"/>
    <mergeCell ref="E115:F115"/>
    <mergeCell ref="E119:F119"/>
    <mergeCell ref="E120:F120"/>
    <mergeCell ref="E121:F121"/>
    <mergeCell ref="B8:F8"/>
    <mergeCell ref="B7:F7"/>
    <mergeCell ref="E23:F23"/>
    <mergeCell ref="E24:F24"/>
    <mergeCell ref="E33:F33"/>
    <mergeCell ref="E35:F35"/>
    <mergeCell ref="E36:F36"/>
    <mergeCell ref="E37:F37"/>
    <mergeCell ref="E39:F39"/>
    <mergeCell ref="E29:F29"/>
    <mergeCell ref="E17:F17"/>
    <mergeCell ref="B9:B30"/>
    <mergeCell ref="C9:D11"/>
    <mergeCell ref="E9:F9"/>
    <mergeCell ref="E10:F10"/>
    <mergeCell ref="E11:F11"/>
    <mergeCell ref="C12:D17"/>
    <mergeCell ref="E12:F12"/>
    <mergeCell ref="E13:F13"/>
    <mergeCell ref="E16:F16"/>
    <mergeCell ref="E14:F14"/>
    <mergeCell ref="E15:F15"/>
    <mergeCell ref="C18:D24"/>
    <mergeCell ref="E18:F18"/>
    <mergeCell ref="E19:F19"/>
    <mergeCell ref="E21:F21"/>
    <mergeCell ref="E22:F22"/>
    <mergeCell ref="C25:D30"/>
    <mergeCell ref="E25:F25"/>
    <mergeCell ref="E26:F26"/>
    <mergeCell ref="E27:F27"/>
    <mergeCell ref="E28:F28"/>
    <mergeCell ref="E30:F30"/>
    <mergeCell ref="B33:B54"/>
    <mergeCell ref="C33:D35"/>
    <mergeCell ref="C36:D42"/>
    <mergeCell ref="C43:D48"/>
    <mergeCell ref="C49:D54"/>
    <mergeCell ref="E53:F53"/>
    <mergeCell ref="E54:F54"/>
    <mergeCell ref="B57:B78"/>
    <mergeCell ref="C57:D59"/>
    <mergeCell ref="C60:D66"/>
    <mergeCell ref="C67:D72"/>
    <mergeCell ref="C73:D78"/>
    <mergeCell ref="E76:F76"/>
    <mergeCell ref="E77:F77"/>
    <mergeCell ref="E47:F47"/>
    <mergeCell ref="E48:F48"/>
    <mergeCell ref="E49:F49"/>
    <mergeCell ref="E50:F50"/>
    <mergeCell ref="E51:F51"/>
    <mergeCell ref="E52:F52"/>
    <mergeCell ref="E40:F40"/>
    <mergeCell ref="E41:F41"/>
    <mergeCell ref="E42:F42"/>
    <mergeCell ref="E43:F43"/>
    <mergeCell ref="B81:B102"/>
    <mergeCell ref="C81:D83"/>
    <mergeCell ref="C84:D90"/>
    <mergeCell ref="C91:D96"/>
    <mergeCell ref="C97:D102"/>
    <mergeCell ref="E99:F99"/>
    <mergeCell ref="E100:F100"/>
    <mergeCell ref="B105:B126"/>
    <mergeCell ref="C105:D107"/>
    <mergeCell ref="C108:D114"/>
    <mergeCell ref="C115:D120"/>
    <mergeCell ref="C121:D126"/>
    <mergeCell ref="E122:F122"/>
    <mergeCell ref="E123:F123"/>
    <mergeCell ref="E97:F97"/>
    <mergeCell ref="E98:F98"/>
    <mergeCell ref="E101:F101"/>
    <mergeCell ref="E102:F102"/>
    <mergeCell ref="E105:F105"/>
    <mergeCell ref="E106:F106"/>
    <mergeCell ref="E107:F107"/>
    <mergeCell ref="E116:F116"/>
    <mergeCell ref="E117:F117"/>
    <mergeCell ref="E118:F118"/>
    <mergeCell ref="B129:B150"/>
    <mergeCell ref="E156:F156"/>
    <mergeCell ref="E157:F157"/>
    <mergeCell ref="E159:F159"/>
    <mergeCell ref="E160:F160"/>
    <mergeCell ref="E161:F161"/>
    <mergeCell ref="E164:F164"/>
    <mergeCell ref="E165:F165"/>
    <mergeCell ref="E166:F166"/>
    <mergeCell ref="C129:D131"/>
    <mergeCell ref="E133:F133"/>
    <mergeCell ref="E135:F135"/>
    <mergeCell ref="E136:F136"/>
    <mergeCell ref="E137:F137"/>
    <mergeCell ref="E138:F138"/>
    <mergeCell ref="E154:F154"/>
    <mergeCell ref="E155:F155"/>
    <mergeCell ref="B153:B174"/>
    <mergeCell ref="C153:D155"/>
    <mergeCell ref="C156:D162"/>
    <mergeCell ref="C163:D168"/>
    <mergeCell ref="E168:F168"/>
    <mergeCell ref="C169:D174"/>
    <mergeCell ref="E169:F169"/>
    <mergeCell ref="E170:F170"/>
    <mergeCell ref="E171:F171"/>
    <mergeCell ref="E172:F172"/>
    <mergeCell ref="E173:F173"/>
    <mergeCell ref="E174:F174"/>
    <mergeCell ref="E167:F167"/>
    <mergeCell ref="E20:F20"/>
    <mergeCell ref="E38:F38"/>
    <mergeCell ref="E62:F62"/>
    <mergeCell ref="E86:F86"/>
    <mergeCell ref="E110:F110"/>
    <mergeCell ref="E134:F134"/>
    <mergeCell ref="E158:F158"/>
    <mergeCell ref="E63:F63"/>
    <mergeCell ref="E64:F64"/>
    <mergeCell ref="E65:F65"/>
    <mergeCell ref="E66:F66"/>
    <mergeCell ref="E67:F67"/>
    <mergeCell ref="E68:F68"/>
    <mergeCell ref="E69:F69"/>
    <mergeCell ref="E78:F78"/>
    <mergeCell ref="E81:F81"/>
    <mergeCell ref="E82:F82"/>
    <mergeCell ref="E83:F83"/>
    <mergeCell ref="C145:D150"/>
    <mergeCell ref="E145:F145"/>
    <mergeCell ref="E146:F146"/>
    <mergeCell ref="E44:F44"/>
    <mergeCell ref="E45:F45"/>
    <mergeCell ref="E46:F46"/>
    <mergeCell ref="E57:F57"/>
    <mergeCell ref="E58:F58"/>
    <mergeCell ref="E59:F59"/>
    <mergeCell ref="E60:F60"/>
    <mergeCell ref="E61:F61"/>
    <mergeCell ref="E70:F70"/>
    <mergeCell ref="E71:F71"/>
    <mergeCell ref="E72:F72"/>
    <mergeCell ref="E73:F73"/>
    <mergeCell ref="E74:F74"/>
    <mergeCell ref="E75:F75"/>
    <mergeCell ref="E84:F84"/>
    <mergeCell ref="E93:F93"/>
    <mergeCell ref="E94:F94"/>
    <mergeCell ref="E95:F95"/>
    <mergeCell ref="E96:F96"/>
    <mergeCell ref="E85:F85"/>
    <mergeCell ref="E87:F87"/>
  </mergeCells>
  <phoneticPr fontId="2"/>
  <conditionalFormatting sqref="G130:G132 G135:G150">
    <cfRule type="containsBlanks" dxfId="151" priority="116">
      <formula>LEN(TRIM(G130))=0</formula>
    </cfRule>
  </conditionalFormatting>
  <conditionalFormatting sqref="G154:G156 G159:G174">
    <cfRule type="containsBlanks" dxfId="150" priority="120">
      <formula>LEN(TRIM(G154))=0</formula>
    </cfRule>
  </conditionalFormatting>
  <conditionalFormatting sqref="G106:G108 G111:G126">
    <cfRule type="containsBlanks" dxfId="149" priority="117">
      <formula>LEN(TRIM(G106))=0</formula>
    </cfRule>
  </conditionalFormatting>
  <conditionalFormatting sqref="D6">
    <cfRule type="containsBlanks" dxfId="148" priority="79">
      <formula>LEN(TRIM(D6))=0</formula>
    </cfRule>
  </conditionalFormatting>
  <conditionalFormatting sqref="G33">
    <cfRule type="containsBlanks" dxfId="147" priority="53">
      <formula>LEN(TRIM(G33))=0</formula>
    </cfRule>
  </conditionalFormatting>
  <conditionalFormatting sqref="G57">
    <cfRule type="containsBlanks" dxfId="146" priority="107">
      <formula>LEN(TRIM(G57))=0</formula>
    </cfRule>
  </conditionalFormatting>
  <conditionalFormatting sqref="G81">
    <cfRule type="containsBlanks" dxfId="145" priority="110">
      <formula>LEN(TRIM(G81))=0</formula>
    </cfRule>
  </conditionalFormatting>
  <conditionalFormatting sqref="G105">
    <cfRule type="containsBlanks" dxfId="144" priority="109">
      <formula>LEN(TRIM(G105))=0</formula>
    </cfRule>
  </conditionalFormatting>
  <conditionalFormatting sqref="G129">
    <cfRule type="containsBlanks" dxfId="143" priority="108">
      <formula>LEN(TRIM(G129))=0</formula>
    </cfRule>
  </conditionalFormatting>
  <conditionalFormatting sqref="G153">
    <cfRule type="containsBlanks" dxfId="142" priority="119">
      <formula>LEN(TRIM(G153))=0</formula>
    </cfRule>
  </conditionalFormatting>
  <conditionalFormatting sqref="G37:G38">
    <cfRule type="containsBlanks" dxfId="141" priority="51">
      <formula>LEN(TRIM(G37))=0</formula>
    </cfRule>
  </conditionalFormatting>
  <conditionalFormatting sqref="G61:G62">
    <cfRule type="containsBlanks" dxfId="140" priority="54">
      <formula>LEN(TRIM(G61))=0</formula>
    </cfRule>
  </conditionalFormatting>
  <conditionalFormatting sqref="G85:G86">
    <cfRule type="containsBlanks" dxfId="139" priority="106">
      <formula>LEN(TRIM(G85))=0</formula>
    </cfRule>
  </conditionalFormatting>
  <conditionalFormatting sqref="G109:G110">
    <cfRule type="containsBlanks" dxfId="138" priority="56">
      <formula>LEN(TRIM(G109))=0</formula>
    </cfRule>
  </conditionalFormatting>
  <conditionalFormatting sqref="G133:G134">
    <cfRule type="containsBlanks" dxfId="137" priority="55">
      <formula>LEN(TRIM(G133))=0</formula>
    </cfRule>
  </conditionalFormatting>
  <conditionalFormatting sqref="G157:G158">
    <cfRule type="containsBlanks" dxfId="136" priority="118">
      <formula>LEN(TRIM(G157))=0</formula>
    </cfRule>
  </conditionalFormatting>
  <conditionalFormatting sqref="G9:G19 G33:G54 G57:G78 G81:G102 G105:G126 G129:G150 G153:G174 G25:G30 G23 G21">
    <cfRule type="containsBlanks" dxfId="135" priority="111">
      <formula>LEN(TRIM(G9))=0</formula>
    </cfRule>
  </conditionalFormatting>
  <conditionalFormatting sqref="G10">
    <cfRule type="cellIs" dxfId="134" priority="1" operator="equal">
      <formula>0</formula>
    </cfRule>
  </conditionalFormatting>
  <dataValidations count="23">
    <dataValidation type="textLength" operator="lessThan" allowBlank="1" showInputMessage="1" showErrorMessage="1" promptTitle="例）0000000001" prompt="登録する組織コードを入力してください。_x000a_ご希望がなければこちらで設定させていただきます。_x000a_" sqref="G33 G57 G81 G105 G129 G153">
      <formula1>11</formula1>
    </dataValidation>
    <dataValidation type="list" allowBlank="1" showInputMessage="1" showErrorMessage="1" promptTitle="例）男性、女性" prompt="プルダウンより選択" sqref="G54">
      <formula1>"男性,女性"</formula1>
    </dataValidation>
    <dataValidation type="textLength" imeMode="hiragana" operator="lessThan" allowBlank="1" showInputMessage="1" showErrorMessage="1" promptTitle="例）総務部" prompt="入力可能文字数：25文字" sqref="G172 G46 G52 G70 G76 G94 G100 G118 G124 G142 G148 G166 G28">
      <formula1>26</formula1>
    </dataValidation>
    <dataValidation type="list" allowBlank="1" showInputMessage="1" showErrorMessage="1" promptTitle="例）男性、女性" prompt="プルダウンより選択" sqref="G168 G174 G17 G72 G78 G96 G102 G120 G126 G144 G150 G30 G48">
      <formula1>"男性,女性"</formula1>
    </dataValidation>
    <dataValidation imeMode="halfAlpha" allowBlank="1" showInputMessage="1" showErrorMessage="1" promptTitle="例）03-1234-5678" prompt="ハイフン含み、市外局番から入力" sqref="G23:G24 G41:G42 G65:G66 G89:G90 G113:G114 G137:G138 G161:G162"/>
    <dataValidation type="textLength" imeMode="halfAlpha" operator="lessThanOrEqual" allowBlank="1" showInputMessage="1" showErrorMessage="1" promptTitle="例）1234567" prompt="ハイフンなし、数字7桁を入力" sqref="G18 G36 G60 G84 G108 G132 G156">
      <formula1>7</formula1>
    </dataValidation>
    <dataValidation imeMode="fullKatakana" allowBlank="1" showInputMessage="1" showErrorMessage="1" promptTitle="例）トウキョウトシナガワクオオサキ1-5-1　" prompt="入力可能文字数：制限なし" sqref="G133 G19 G37 G61 G85 G109 G157"/>
    <dataValidation type="textLength" imeMode="hiragana" operator="lessThan" allowBlank="1" showInputMessage="1" showErrorMessage="1" promptTitle="例）総務部" prompt="入力可能文字数：30文字" sqref="G35 G59 G83 G107 G131 G155">
      <formula1>31</formula1>
    </dataValidation>
    <dataValidation type="textLength" imeMode="fullKatakana" operator="lessThan" allowBlank="1" showInputMessage="1" showErrorMessage="1" promptTitle="例）ソウムブ" prompt="入力可能文字数：30文字" sqref="G130 G34 G58 G82 G106 G154">
      <formula1>31</formula1>
    </dataValidation>
    <dataValidation type="textLength" imeMode="fullKatakana" operator="lessThan" allowBlank="1" showInputMessage="1" showErrorMessage="1" promptTitle="例）ソウムブ" prompt="入力可能文字数：25文字" sqref="G27 G45 G51 G69 G75 G93 G99 G117 G123 G141 G147 G165 G171">
      <formula1>26</formula1>
    </dataValidation>
    <dataValidation type="textLength" imeMode="hiragana" operator="lessThan" allowBlank="1" showInputMessage="1" showErrorMessage="1" promptTitle="例）大崎　次郎" prompt="入力可能文字数：30文字" sqref="G26 G44 G50 G68 G74 G92 G98 G116 G122 G140 G146 G164 G170">
      <formula1>31</formula1>
    </dataValidation>
    <dataValidation type="textLength" imeMode="fullKatakana" operator="lessThan" allowBlank="1" showInputMessage="1" showErrorMessage="1" promptTitle="例）オオサキ　ジロウ" prompt="入力可能文字数：30文字" sqref="G25 G43 G49 G67 G73 G91 G97 G115 G121 G139 G145 G163 G169">
      <formula1>31</formula1>
    </dataValidation>
    <dataValidation type="textLength" imeMode="hiragana" operator="lessThan" allowBlank="1" showInputMessage="1" showErrorMessage="1" promptTitle="例）大崎センタービル9階" prompt="入力可能文字数：25文字" sqref="G22 G40 G64 G88 G112 G136 G160">
      <formula1>26</formula1>
    </dataValidation>
    <dataValidation type="textLength" imeMode="hiragana" operator="lessThan" allowBlank="1" showInputMessage="1" showErrorMessage="1" promptTitle="例）東京都品川区大崎1-5-1" prompt="入力可能文字数：25文字" sqref="G21 G39 G63 G87 G111 G135 G159">
      <formula1>26</formula1>
    </dataValidation>
    <dataValidation type="textLength" imeMode="fullKatakana" operator="lessThan" allowBlank="1" showInputMessage="1" showErrorMessage="1" promptTitle="例）カブシキガイシャビューカード" prompt="入力可能文字数：25文字" sqref="G9">
      <formula1>26</formula1>
    </dataValidation>
    <dataValidation type="textLength" imeMode="hiragana" operator="lessThan" allowBlank="1" showInputMessage="1" showErrorMessage="1" promptTitle="例）株式会社ビューカード" prompt="入力可能文字数：25文字" sqref="G10">
      <formula1>26</formula1>
    </dataValidation>
    <dataValidation type="textLength" imeMode="halfAlpha" operator="lessThan" allowBlank="1" showInputMessage="1" showErrorMessage="1" promptTitle="例）VIEWCARD　CO.,LTD.　　　　" prompt="入力可能文字数：19文字_x000a_使用不可　・（中黒） ’（上カンマ）" sqref="G11">
      <formula1>20</formula1>
    </dataValidation>
    <dataValidation type="textLength" imeMode="fullKatakana" operator="lessThan" allowBlank="1" showInputMessage="1" showErrorMessage="1" promptTitle="例）ビユウ　タロウ" prompt="入力可能文字数：30文字" sqref="G12">
      <formula1>31</formula1>
    </dataValidation>
    <dataValidation type="textLength" imeMode="hiragana" operator="lessThan" allowBlank="1" showInputMessage="1" showErrorMessage="1" promptTitle="例）美有　太郎" prompt="入力可能文字数：30文字" sqref="G13">
      <formula1>31</formula1>
    </dataValidation>
    <dataValidation imeMode="halfAlpha" allowBlank="1" showInputMessage="1" showErrorMessage="1" promptTitle="例）1950/1/1" prompt="上記の例を参照し入力" sqref="G16 G47 G53 G71 G77 G95 G101 G119 G125 G143 G149 G167 G173 G29"/>
    <dataValidation type="textLength" imeMode="fullKatakana" operator="lessThan" allowBlank="1" showInputMessage="1" showErrorMessage="1" promptTitle="例）ダイヒョウトリシマリヤク" prompt="入力可能文字数：25文字" sqref="G14">
      <formula1>26</formula1>
    </dataValidation>
    <dataValidation type="textLength" imeMode="hiragana" operator="lessThan" allowBlank="1" showInputMessage="1" showErrorMessage="1" promptTitle="例）代表取締役　等" prompt="入力可能文字数：25文字" sqref="G15">
      <formula1>26</formula1>
    </dataValidation>
    <dataValidation imeMode="fullKatakana" allowBlank="1" showInputMessage="1" showErrorMessage="1" promptTitle="例）オオサキセンタービル9カイ" prompt="入力可能文字数：制限なし" sqref="G20 G38 G62 G86 G110 G134 G158"/>
  </dataValidations>
  <pageMargins left="0.19685039370078741" right="0.19685039370078741" top="0.19685039370078741" bottom="0.19685039370078741" header="0.19685039370078741" footer="0.19685039370078741"/>
  <pageSetup paperSize="9" scale="70" fitToHeight="0" orientation="portrait" r:id="rId1"/>
  <rowBreaks count="6" manualBreakCount="6">
    <brk id="31" max="7" man="1"/>
    <brk id="55" max="7" man="1"/>
    <brk id="79" max="7" man="1"/>
    <brk id="103" max="7" man="1"/>
    <brk id="127" max="7" man="1"/>
    <brk id="151" max="7" man="1"/>
  </rowBreaks>
  <ignoredErrors>
    <ignoredError sqref="G7"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96" id="{BF07980F-F9E3-40D8-8763-3137816F9A07}">
            <xm:f>'\\NSVNF01\fs\部専用\0374_法人カード事業G\審査・会員Ｔ\法人☆\組織改編\各種資料\トライアル用\[★（案）データ受付フォーマット.xlsx]ご説明'!#REF!=""</xm:f>
            <x14:dxf>
              <fill>
                <patternFill>
                  <bgColor theme="0" tint="-0.499984740745262"/>
                </patternFill>
              </fill>
            </x14:dxf>
          </x14:cfRule>
          <xm:sqref>B2</xm:sqref>
        </x14:conditionalFormatting>
        <x14:conditionalFormatting xmlns:xm="http://schemas.microsoft.com/office/excel/2006/main">
          <x14:cfRule type="expression" priority="80" id="{978F0545-1735-4294-B050-7D28162C3767}">
            <xm:f>'\\NSVNF01\fs\部専用\0374_法人カード事業G\審査・会員Ｔ\法人☆\組織改編\各種資料\トライアル用\[★（案）データ受付フォーマット.xlsx]ご説明'!#REF!=""</xm:f>
            <x14:dxf>
              <fill>
                <patternFill>
                  <bgColor theme="0" tint="-0.499984740745262"/>
                </patternFill>
              </fill>
            </x14:dxf>
          </x14:cfRule>
          <xm:sqref>B6</xm:sqref>
        </x14:conditionalFormatting>
        <x14:conditionalFormatting xmlns:xm="http://schemas.microsoft.com/office/excel/2006/main">
          <x14:cfRule type="expression" priority="78" id="{E5D661BF-2DAE-4A55-BF68-28E387BA3711}">
            <xm:f>'\\NSVNF01\fs\部専用\0374_法人カード事業G\審査・会員Ｔ\法人☆\組織改編\各種資料\トライアル用\[★（案）データ受付フォーマット.xlsx]ご説明'!#REF!=""</xm:f>
            <x14:dxf>
              <fill>
                <patternFill>
                  <bgColor theme="0" tint="-0.499984740745262"/>
                </patternFill>
              </fill>
            </x14:dxf>
          </x14:cfRule>
          <xm:sqref>B5</xm:sqref>
        </x14:conditionalFormatting>
        <x14:conditionalFormatting xmlns:xm="http://schemas.microsoft.com/office/excel/2006/main">
          <x14:cfRule type="expression" priority="2" id="{5C0AD122-223E-4ADA-B6AE-E7F5B4135EA6}">
            <xm:f>'ご説明（レス）'!$D$23="1 組織"</xm:f>
            <x14:dxf>
              <fill>
                <patternFill>
                  <bgColor theme="1" tint="0.499984740745262"/>
                </patternFill>
              </fill>
            </x14:dxf>
          </x14:cfRule>
          <x14:cfRule type="expression" priority="48" id="{4BCD8ABF-9070-4C81-A349-3075EF204D62}">
            <xm:f>'ご説明（レス）'!$D$23=""</xm:f>
            <x14:dxf>
              <fill>
                <patternFill>
                  <bgColor theme="1" tint="0.499984740745262"/>
                </patternFill>
              </fill>
            </x14:dxf>
          </x14:cfRule>
          <xm:sqref>A56:H175</xm:sqref>
        </x14:conditionalFormatting>
        <x14:conditionalFormatting xmlns:xm="http://schemas.microsoft.com/office/excel/2006/main">
          <x14:cfRule type="expression" priority="46" id="{58799BDE-4E61-407C-A972-FA7B0CEAC68E}">
            <xm:f>'ご説明（レス）'!$D$23="2 組織"</xm:f>
            <x14:dxf>
              <fill>
                <patternFill>
                  <bgColor theme="1" tint="0.499984740745262"/>
                </patternFill>
              </fill>
            </x14:dxf>
          </x14:cfRule>
          <xm:sqref>A80:H175</xm:sqref>
        </x14:conditionalFormatting>
        <x14:conditionalFormatting xmlns:xm="http://schemas.microsoft.com/office/excel/2006/main">
          <x14:cfRule type="expression" priority="44" id="{C9A7FF7E-DE0B-4F52-BF83-8844A72BAFBE}">
            <xm:f>'ご説明（レス）'!$D$23="4 組織"</xm:f>
            <x14:dxf>
              <fill>
                <patternFill>
                  <bgColor theme="1" tint="0.499984740745262"/>
                </patternFill>
              </fill>
            </x14:dxf>
          </x14:cfRule>
          <xm:sqref>A128:H175</xm:sqref>
        </x14:conditionalFormatting>
        <x14:conditionalFormatting xmlns:xm="http://schemas.microsoft.com/office/excel/2006/main">
          <x14:cfRule type="expression" priority="8" id="{3B4DBBFA-644E-48C4-9109-18945E16A2F7}">
            <xm:f>'ご説明（レス）'!$D$23="5 組織"</xm:f>
            <x14:dxf>
              <fill>
                <patternFill>
                  <bgColor theme="1" tint="0.499984740745262"/>
                </patternFill>
              </fill>
            </x14:dxf>
          </x14:cfRule>
          <xm:sqref>A152:H175</xm:sqref>
        </x14:conditionalFormatting>
        <x14:conditionalFormatting xmlns:xm="http://schemas.microsoft.com/office/excel/2006/main">
          <x14:cfRule type="expression" priority="45" id="{1CBD04B7-CABF-4923-9C79-8FB39A6CBDB5}">
            <xm:f>'ご説明（レス）'!$D$23="3 組織"</xm:f>
            <x14:dxf>
              <fill>
                <patternFill>
                  <bgColor theme="1" tint="0.499984740745262"/>
                </patternFill>
              </fill>
            </x14:dxf>
          </x14:cfRule>
          <xm:sqref>A104:H175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BN69"/>
  <sheetViews>
    <sheetView showGridLines="0" view="pageBreakPreview" topLeftCell="A3" zoomScale="55" zoomScaleNormal="80" zoomScaleSheetLayoutView="55" workbookViewId="0">
      <selection activeCell="A30" sqref="A30"/>
    </sheetView>
  </sheetViews>
  <sheetFormatPr defaultColWidth="8.58203125" defaultRowHeight="18" outlineLevelCol="1" x14ac:dyDescent="0.55000000000000004"/>
  <cols>
    <col min="1" max="1" width="5.25" style="60" customWidth="1"/>
    <col min="2" max="2" width="17.08203125" style="60" customWidth="1"/>
    <col min="3" max="3" width="25.5" style="60" customWidth="1"/>
    <col min="4" max="4" width="7.83203125" style="61" customWidth="1"/>
    <col min="5" max="6" width="20.58203125" style="60" customWidth="1"/>
    <col min="7" max="7" width="7.83203125" style="61" customWidth="1"/>
    <col min="8" max="9" width="20.58203125" style="60" customWidth="1"/>
    <col min="10" max="10" width="7.25" style="61" customWidth="1"/>
    <col min="11" max="12" width="20.58203125" style="60" customWidth="1"/>
    <col min="13" max="13" width="7.83203125" style="61" customWidth="1"/>
    <col min="14" max="14" width="14.25" style="60" bestFit="1" customWidth="1"/>
    <col min="15" max="15" width="10.5" style="60" customWidth="1"/>
    <col min="16" max="16" width="6.58203125" style="62" customWidth="1"/>
    <col min="17" max="17" width="5.58203125" style="60" customWidth="1"/>
    <col min="18" max="18" width="7" style="60" customWidth="1"/>
    <col min="19" max="19" width="13.58203125" style="60" customWidth="1"/>
    <col min="20" max="20" width="16.58203125" style="60" customWidth="1"/>
    <col min="21" max="21" width="11.25" style="60" hidden="1" customWidth="1" outlineLevel="1"/>
    <col min="22" max="22" width="10.08203125" style="60" hidden="1" customWidth="1" outlineLevel="1"/>
    <col min="23" max="23" width="10" style="60" hidden="1" customWidth="1" outlineLevel="1"/>
    <col min="24" max="24" width="8.58203125" style="60" hidden="1" customWidth="1" outlineLevel="1"/>
    <col min="25" max="25" width="6.33203125" style="60" hidden="1" customWidth="1" outlineLevel="1"/>
    <col min="26" max="26" width="19.33203125" style="60" hidden="1" customWidth="1" outlineLevel="1"/>
    <col min="27" max="32" width="3.5" style="60" hidden="1" customWidth="1" outlineLevel="1"/>
    <col min="33" max="33" width="13.08203125" style="60" hidden="1" customWidth="1" outlineLevel="1"/>
    <col min="34" max="57" width="8.58203125" style="60" hidden="1" customWidth="1" outlineLevel="1"/>
    <col min="58" max="58" width="3.33203125" style="60" customWidth="1" collapsed="1"/>
    <col min="59" max="61" width="5.33203125" style="60" hidden="1" customWidth="1" outlineLevel="1"/>
    <col min="62" max="62" width="17.5" style="60" hidden="1" customWidth="1" outlineLevel="1"/>
    <col min="63" max="63" width="14" style="60" hidden="1" customWidth="1" outlineLevel="1"/>
    <col min="64" max="64" width="18.5" style="60" hidden="1" customWidth="1" outlineLevel="1"/>
    <col min="65" max="65" width="14" style="60" hidden="1" customWidth="1" outlineLevel="1"/>
    <col min="66" max="66" width="8.58203125" style="60" collapsed="1"/>
    <col min="67" max="16384" width="8.58203125" style="60"/>
  </cols>
  <sheetData>
    <row r="1" spans="1:65" ht="216" hidden="1" customHeight="1" x14ac:dyDescent="0.55000000000000004"/>
    <row r="2" spans="1:65" ht="216" hidden="1" customHeight="1" x14ac:dyDescent="0.55000000000000004"/>
    <row r="4" spans="1:65" ht="43.5" customHeight="1" x14ac:dyDescent="0.55000000000000004">
      <c r="A4" s="63" t="str">
        <f>IF($C$6="1.　個人名義カード　（ビューコーポレートカード）",BJ21,IF($C$6="2.　役職名義カード　（ビューコーポレートカード）",BK21,IF($C$6="3.　部署名義カード　（ビュー 法人カードレスサービス）",BL21,"使用者登録申請書")))</f>
        <v xml:space="preserve">ビュー 法人カードレスサービス　使用者登録申請書　＜部署名義カード＞
</v>
      </c>
    </row>
    <row r="5" spans="1:65" ht="37.5" customHeight="1" x14ac:dyDescent="0.55000000000000004">
      <c r="G5" s="302"/>
      <c r="H5" s="302"/>
      <c r="I5" s="302"/>
      <c r="K5" s="303"/>
      <c r="L5" s="303"/>
      <c r="M5" s="303"/>
      <c r="N5" s="303"/>
    </row>
    <row r="6" spans="1:65" ht="31.5" customHeight="1" x14ac:dyDescent="0.55000000000000004">
      <c r="B6" s="64" t="s">
        <v>89</v>
      </c>
      <c r="C6" s="304" t="s">
        <v>171</v>
      </c>
      <c r="D6" s="305"/>
      <c r="E6" s="305"/>
      <c r="F6" s="306"/>
      <c r="G6" s="64" t="s">
        <v>90</v>
      </c>
      <c r="I6" s="65" t="s">
        <v>91</v>
      </c>
      <c r="J6" s="60"/>
      <c r="K6" s="66"/>
      <c r="L6" s="66"/>
      <c r="BJ6" s="67" t="str">
        <f>IF(LEFT(C22,2)="60",60,"")</f>
        <v/>
      </c>
      <c r="BK6" s="67"/>
      <c r="BL6" s="67"/>
      <c r="BM6" s="67"/>
    </row>
    <row r="7" spans="1:65" ht="5.25" customHeight="1" x14ac:dyDescent="0.55000000000000004">
      <c r="B7" s="64"/>
      <c r="C7" s="64"/>
      <c r="D7" s="64"/>
      <c r="E7" s="68"/>
      <c r="F7" s="64"/>
      <c r="G7" s="69"/>
      <c r="H7" s="70"/>
      <c r="J7" s="60"/>
      <c r="L7" s="66"/>
      <c r="BJ7" s="67"/>
      <c r="BK7" s="67"/>
      <c r="BL7" s="67"/>
      <c r="BM7" s="67"/>
    </row>
    <row r="8" spans="1:65" ht="25" customHeight="1" x14ac:dyDescent="0.55000000000000004">
      <c r="A8" s="71" t="s">
        <v>92</v>
      </c>
      <c r="B8" s="64"/>
      <c r="D8" s="71"/>
      <c r="E8" s="71"/>
      <c r="F8" s="64"/>
      <c r="G8" s="69"/>
      <c r="H8" s="70"/>
      <c r="J8" s="60"/>
      <c r="L8" s="66"/>
      <c r="BJ8" s="67"/>
      <c r="BK8" s="67"/>
      <c r="BL8" s="67"/>
      <c r="BM8" s="67"/>
    </row>
    <row r="9" spans="1:65" ht="39.75" customHeight="1" x14ac:dyDescent="0.55000000000000004">
      <c r="B9" s="307" t="s">
        <v>179</v>
      </c>
      <c r="C9" s="307"/>
      <c r="D9" s="307"/>
      <c r="E9" s="307"/>
      <c r="F9" s="307"/>
      <c r="G9" s="307"/>
      <c r="H9" s="307"/>
      <c r="J9" s="60"/>
      <c r="BJ9" s="67"/>
      <c r="BK9" s="67"/>
      <c r="BL9" s="67"/>
      <c r="BM9" s="67"/>
    </row>
    <row r="10" spans="1:65" ht="5.25" customHeight="1" x14ac:dyDescent="0.55000000000000004">
      <c r="B10" s="72"/>
      <c r="C10" s="72"/>
      <c r="D10" s="72"/>
      <c r="E10" s="72"/>
      <c r="F10" s="72"/>
      <c r="G10" s="72"/>
      <c r="H10" s="70"/>
      <c r="J10" s="60"/>
      <c r="BJ10" s="67"/>
      <c r="BK10" s="67"/>
      <c r="BL10" s="67"/>
      <c r="BM10" s="67"/>
    </row>
    <row r="11" spans="1:65" ht="58.5" customHeight="1" x14ac:dyDescent="0.55000000000000004">
      <c r="B11" s="308" t="str">
        <f>IF($C$6="1.　個人名義カード　（ビューコーポレートカード）",BJ22,IF($C$6="2.　役職名義カード　（ビューコーポレートカード）",BK22,IF($C$6="3.　部署名義カード　（ビュー 法人カードレスサービス）",BL22,"")))</f>
        <v>当社は、入会申込みに際して、「ビューコーポレートカード会員規約」「「ビュー 法人カードレスサービス特約」 （www.jreast.co.jp/card/rule/#07に掲載しています。）その他貴社所定の規約等を契約の内容とすることに同意するとともに、「個人情報の収集・保有・利用に関する同意条項」を承認
します。 また、ビュー 法人カードレスサービスの利用に際しては、事業費決済にのみ用いることとし（割賦販売法第三章「信用購入あっせん」に係る条項の適用を受けません。）、カードレスサービス使用者による利用代金の支払いについては、当社が責任をもちます。 なお、貴社審査結果については
異議を唱えません。使用者登録申請書および提出した書類は返却されないことを承認します。</v>
      </c>
      <c r="C11" s="308"/>
      <c r="D11" s="308"/>
      <c r="E11" s="308"/>
      <c r="F11" s="308"/>
      <c r="G11" s="308"/>
      <c r="H11" s="308"/>
      <c r="I11" s="308"/>
      <c r="J11" s="308"/>
      <c r="K11" s="308"/>
      <c r="L11" s="308"/>
      <c r="M11" s="308"/>
      <c r="N11" s="308"/>
      <c r="O11" s="308"/>
      <c r="P11" s="308"/>
      <c r="Q11" s="308"/>
      <c r="R11" s="308"/>
      <c r="S11" s="308"/>
      <c r="T11" s="308"/>
      <c r="BJ11" s="67"/>
      <c r="BK11" s="67"/>
      <c r="BL11" s="67"/>
      <c r="BM11" s="67"/>
    </row>
    <row r="12" spans="1:65" ht="8.15" customHeight="1" x14ac:dyDescent="0.55000000000000004">
      <c r="B12" s="155"/>
      <c r="C12" s="155"/>
      <c r="D12" s="155"/>
      <c r="E12" s="155"/>
      <c r="F12" s="155"/>
      <c r="G12" s="155"/>
      <c r="H12" s="155"/>
      <c r="I12" s="155"/>
      <c r="J12" s="155"/>
      <c r="K12" s="155"/>
      <c r="L12" s="155"/>
      <c r="M12" s="155"/>
      <c r="N12" s="155"/>
      <c r="O12" s="155"/>
      <c r="P12" s="155"/>
      <c r="Q12" s="155"/>
      <c r="R12" s="155"/>
      <c r="S12" s="155"/>
      <c r="T12" s="155"/>
      <c r="BJ12" s="67"/>
      <c r="BK12" s="67"/>
      <c r="BL12" s="67"/>
      <c r="BM12" s="67"/>
    </row>
    <row r="13" spans="1:65" ht="25" customHeight="1" x14ac:dyDescent="0.55000000000000004">
      <c r="B13" s="73" t="s">
        <v>93</v>
      </c>
      <c r="C13" s="74"/>
      <c r="D13" s="74"/>
      <c r="E13" s="74"/>
      <c r="F13" s="74"/>
      <c r="G13" s="292"/>
      <c r="H13" s="292"/>
      <c r="I13" s="75" t="s">
        <v>94</v>
      </c>
      <c r="J13" s="60"/>
      <c r="BJ13" s="67"/>
      <c r="BK13" s="67"/>
      <c r="BL13" s="67"/>
      <c r="BM13" s="67"/>
    </row>
    <row r="14" spans="1:65" ht="8.15" customHeight="1" x14ac:dyDescent="0.55000000000000004">
      <c r="D14" s="60"/>
      <c r="G14" s="60"/>
      <c r="I14" s="76"/>
      <c r="J14" s="60"/>
      <c r="BJ14" s="67"/>
      <c r="BK14" s="67"/>
      <c r="BL14" s="67"/>
      <c r="BM14" s="67"/>
    </row>
    <row r="15" spans="1:65" ht="25" customHeight="1" x14ac:dyDescent="0.55000000000000004">
      <c r="B15" s="73" t="s">
        <v>95</v>
      </c>
      <c r="C15" s="74"/>
      <c r="D15" s="74"/>
      <c r="E15" s="74"/>
      <c r="F15" s="74"/>
      <c r="G15" s="292"/>
      <c r="H15" s="292"/>
      <c r="I15" s="75" t="s">
        <v>94</v>
      </c>
      <c r="J15" s="60"/>
      <c r="BJ15" s="67"/>
      <c r="BK15" s="67"/>
      <c r="BL15" s="67"/>
      <c r="BM15" s="67"/>
    </row>
    <row r="16" spans="1:65" ht="8.15" customHeight="1" x14ac:dyDescent="0.55000000000000004">
      <c r="B16" s="77"/>
      <c r="C16" s="61"/>
      <c r="D16" s="60"/>
      <c r="E16" s="78"/>
      <c r="F16" s="61"/>
      <c r="G16" s="70"/>
      <c r="I16" s="76"/>
      <c r="J16" s="60"/>
      <c r="BJ16" s="67"/>
      <c r="BK16" s="67"/>
      <c r="BL16" s="67"/>
      <c r="BM16" s="67"/>
    </row>
    <row r="17" spans="1:65" ht="25" customHeight="1" x14ac:dyDescent="0.55000000000000004">
      <c r="B17" s="73" t="s">
        <v>96</v>
      </c>
      <c r="C17" s="74"/>
      <c r="D17" s="74"/>
      <c r="E17" s="74"/>
      <c r="F17" s="74"/>
      <c r="G17" s="292"/>
      <c r="H17" s="292"/>
      <c r="I17" s="75" t="s">
        <v>94</v>
      </c>
      <c r="J17" s="60"/>
      <c r="L17" s="66"/>
      <c r="BJ17" s="67"/>
      <c r="BK17" s="67"/>
      <c r="BL17" s="67"/>
      <c r="BM17" s="67"/>
    </row>
    <row r="18" spans="1:65" ht="9" customHeight="1" x14ac:dyDescent="0.55000000000000004">
      <c r="B18" s="79"/>
      <c r="D18" s="60"/>
      <c r="G18" s="60"/>
      <c r="I18" s="75"/>
      <c r="J18" s="60"/>
      <c r="BJ18" s="67"/>
      <c r="BK18" s="67"/>
      <c r="BL18" s="67"/>
      <c r="BM18" s="67"/>
    </row>
    <row r="19" spans="1:65" ht="33" customHeight="1" x14ac:dyDescent="0.55000000000000004">
      <c r="A19" s="71" t="s">
        <v>97</v>
      </c>
      <c r="B19" s="80"/>
      <c r="D19" s="71"/>
      <c r="E19" s="71"/>
      <c r="G19" s="60"/>
      <c r="I19" s="75"/>
      <c r="J19" s="60"/>
      <c r="BJ19" s="67"/>
      <c r="BK19" s="67"/>
      <c r="BL19" s="67"/>
      <c r="BM19" s="67"/>
    </row>
    <row r="20" spans="1:65" ht="37.5" customHeight="1" x14ac:dyDescent="0.55000000000000004">
      <c r="B20" s="290" t="s">
        <v>98</v>
      </c>
      <c r="C20" s="290"/>
      <c r="D20" s="290"/>
      <c r="E20" s="290"/>
      <c r="G20" s="60"/>
      <c r="H20" s="293" t="str">
        <f>IF($C$6="1.　個人名義カード　（ビューコーポレートカード）",BJ24,IF($C$6="2.　役職名義カード　（ビューコーポレートカード）",BK24,IF($C$6="3.　部署名義カード　（ビュー 法人カードレスサービス）",BL24,"")))</f>
        <v>◆　利用可能枠は2か月分の利用見込枠をご入力ください。
◆　カード発行スケジュールは、不備の無い状態でご提出いただいてから概ね3～4週間となります。
◆　複数組織に同時申込みの場合は、組織コード毎、昇順にご入力ください。
◆　文字数判定で「文字数NG」の場合、入力可能な文字数の範囲でご入力ください。
◆　暗証番号、性別、生年月日、社員コードのご入力は不要です。</v>
      </c>
      <c r="I20" s="293"/>
      <c r="J20" s="293"/>
      <c r="K20" s="293"/>
      <c r="L20" s="293"/>
      <c r="M20" s="293"/>
      <c r="N20" s="293"/>
      <c r="BJ20" s="67" t="s">
        <v>99</v>
      </c>
      <c r="BK20" s="67" t="s">
        <v>100</v>
      </c>
      <c r="BL20" s="67" t="s">
        <v>101</v>
      </c>
    </row>
    <row r="21" spans="1:65" s="82" customFormat="1" ht="25.5" customHeight="1" x14ac:dyDescent="0.25">
      <c r="A21" s="81"/>
      <c r="B21" s="81"/>
      <c r="C21" s="81"/>
      <c r="D21" s="61"/>
      <c r="E21" s="60"/>
      <c r="F21" s="60"/>
      <c r="G21" s="61"/>
      <c r="H21" s="293"/>
      <c r="I21" s="293"/>
      <c r="J21" s="293"/>
      <c r="K21" s="293"/>
      <c r="L21" s="293"/>
      <c r="M21" s="293"/>
      <c r="N21" s="293"/>
      <c r="O21" s="60"/>
      <c r="P21" s="62"/>
      <c r="Q21" s="60"/>
      <c r="R21" s="60"/>
      <c r="S21" s="60"/>
      <c r="T21" s="60"/>
      <c r="U21" s="60"/>
      <c r="V21" s="60"/>
      <c r="BJ21" s="83" t="s">
        <v>102</v>
      </c>
      <c r="BK21" s="83" t="s">
        <v>103</v>
      </c>
      <c r="BL21" s="83" t="s">
        <v>104</v>
      </c>
    </row>
    <row r="22" spans="1:65" ht="27.75" customHeight="1" x14ac:dyDescent="0.55000000000000004">
      <c r="A22" s="294" t="s">
        <v>25</v>
      </c>
      <c r="B22" s="295"/>
      <c r="C22" s="296" t="s">
        <v>178</v>
      </c>
      <c r="D22" s="297"/>
      <c r="E22" s="297"/>
      <c r="F22" s="298"/>
      <c r="H22" s="293"/>
      <c r="I22" s="293"/>
      <c r="J22" s="293"/>
      <c r="K22" s="293"/>
      <c r="L22" s="293"/>
      <c r="M22" s="293"/>
      <c r="N22" s="293"/>
      <c r="O22" s="84"/>
      <c r="P22" s="84"/>
      <c r="Q22" s="84"/>
      <c r="R22" s="84"/>
      <c r="S22" s="84"/>
      <c r="BJ22" s="67" t="s">
        <v>180</v>
      </c>
      <c r="BK22" s="67" t="s">
        <v>181</v>
      </c>
      <c r="BL22" s="67" t="s">
        <v>182</v>
      </c>
    </row>
    <row r="23" spans="1:65" ht="27.75" customHeight="1" x14ac:dyDescent="0.55000000000000004">
      <c r="A23" s="294" t="s">
        <v>1</v>
      </c>
      <c r="B23" s="295"/>
      <c r="C23" s="299" t="str">
        <f>'ご説明（レス）'!D22</f>
        <v>東日本旅客鉄道株式会社</v>
      </c>
      <c r="D23" s="300"/>
      <c r="E23" s="300"/>
      <c r="F23" s="301"/>
      <c r="H23" s="293"/>
      <c r="I23" s="293"/>
      <c r="J23" s="293"/>
      <c r="K23" s="293"/>
      <c r="L23" s="293"/>
      <c r="M23" s="293"/>
      <c r="N23" s="293"/>
      <c r="O23" s="84"/>
      <c r="P23" s="84"/>
      <c r="Q23" s="84"/>
      <c r="R23" s="84"/>
      <c r="S23" s="84"/>
    </row>
    <row r="24" spans="1:65" ht="27.75" customHeight="1" x14ac:dyDescent="0.55000000000000004">
      <c r="A24" s="294" t="s">
        <v>3</v>
      </c>
      <c r="B24" s="295"/>
      <c r="C24" s="299">
        <f>'ご説明（レス）'!D27</f>
        <v>0</v>
      </c>
      <c r="D24" s="300"/>
      <c r="E24" s="300"/>
      <c r="F24" s="301"/>
      <c r="H24" s="293"/>
      <c r="I24" s="293"/>
      <c r="J24" s="293"/>
      <c r="K24" s="293"/>
      <c r="L24" s="293"/>
      <c r="M24" s="293"/>
      <c r="N24" s="293"/>
      <c r="O24" s="283" t="s">
        <v>173</v>
      </c>
      <c r="P24" s="283"/>
      <c r="Q24" s="284" t="str">
        <f>IF(C6="2.　役職名義カード　（ビューコーポレートカード）",BK25,IF(C6="3.　部署名義カード　（ビュー 法人カードレスサービス）",BL25,""))</f>
        <v>2005年 1月 1日生</v>
      </c>
      <c r="R24" s="284"/>
      <c r="S24" s="284"/>
      <c r="T24" s="152" t="s">
        <v>174</v>
      </c>
      <c r="BJ24" s="67" t="s">
        <v>190</v>
      </c>
      <c r="BK24" s="67" t="s">
        <v>189</v>
      </c>
      <c r="BL24" s="67" t="s">
        <v>188</v>
      </c>
    </row>
    <row r="25" spans="1:65" ht="27.75" customHeight="1" x14ac:dyDescent="0.55000000000000004">
      <c r="A25" s="285" t="s">
        <v>2</v>
      </c>
      <c r="B25" s="285"/>
      <c r="C25" s="286">
        <f>'ご説明（レス）'!D30</f>
        <v>0</v>
      </c>
      <c r="D25" s="287"/>
      <c r="E25" s="287"/>
      <c r="F25" s="288"/>
      <c r="H25" s="293"/>
      <c r="I25" s="293"/>
      <c r="J25" s="293"/>
      <c r="K25" s="293"/>
      <c r="L25" s="293"/>
      <c r="M25" s="293"/>
      <c r="N25" s="293"/>
      <c r="O25" s="289" t="s">
        <v>175</v>
      </c>
      <c r="P25" s="289"/>
      <c r="Q25" s="289"/>
      <c r="R25" s="289"/>
      <c r="S25" s="289"/>
      <c r="T25" s="289"/>
      <c r="BH25" s="85"/>
      <c r="BJ25" s="86"/>
      <c r="BK25" s="86" t="s">
        <v>176</v>
      </c>
      <c r="BL25" s="153" t="s">
        <v>177</v>
      </c>
    </row>
    <row r="26" spans="1:65" ht="27.75" hidden="1" customHeight="1" x14ac:dyDescent="0.55000000000000004">
      <c r="A26" s="87"/>
      <c r="B26" s="87"/>
      <c r="C26" s="87"/>
      <c r="D26" s="87"/>
      <c r="E26" s="87"/>
      <c r="F26" s="87"/>
      <c r="H26" s="88"/>
      <c r="I26" s="88"/>
      <c r="J26" s="88"/>
      <c r="K26" s="88"/>
      <c r="L26" s="88"/>
      <c r="M26" s="88"/>
      <c r="N26" s="88"/>
      <c r="O26" s="84"/>
      <c r="P26" s="84"/>
      <c r="Q26" s="84"/>
      <c r="R26" s="84"/>
      <c r="S26" s="84"/>
      <c r="BH26" s="85"/>
      <c r="BJ26" s="86"/>
      <c r="BK26" s="86"/>
    </row>
    <row r="27" spans="1:65" ht="15" hidden="1" customHeight="1" x14ac:dyDescent="0.55000000000000004">
      <c r="H27" s="89"/>
      <c r="I27" s="89"/>
      <c r="J27" s="89"/>
      <c r="K27" s="89"/>
      <c r="L27" s="89"/>
      <c r="M27" s="89"/>
      <c r="N27" s="89"/>
      <c r="BJ27" s="60" t="s">
        <v>105</v>
      </c>
    </row>
    <row r="28" spans="1:65" ht="15" hidden="1" customHeight="1" x14ac:dyDescent="0.55000000000000004">
      <c r="D28" s="60"/>
      <c r="G28" s="60"/>
      <c r="M28" s="90"/>
      <c r="P28" s="60"/>
      <c r="BB28" s="66"/>
      <c r="BC28" s="66"/>
    </row>
    <row r="29" spans="1:65" ht="46.5" customHeight="1" thickBot="1" x14ac:dyDescent="0.25">
      <c r="A29" s="290"/>
      <c r="B29" s="290"/>
      <c r="C29" s="290"/>
      <c r="D29" s="91"/>
      <c r="E29" s="92" t="s">
        <v>106</v>
      </c>
      <c r="F29" s="93" t="s">
        <v>107</v>
      </c>
      <c r="G29" s="91"/>
      <c r="H29" s="92" t="s">
        <v>108</v>
      </c>
      <c r="I29" s="94" t="s">
        <v>109</v>
      </c>
      <c r="J29" s="91"/>
      <c r="K29" s="95" t="s">
        <v>110</v>
      </c>
      <c r="L29" s="93" t="s">
        <v>107</v>
      </c>
      <c r="M29" s="91"/>
      <c r="N29" s="96"/>
      <c r="O29" s="291" t="str">
        <f>IF($C$6="1.　個人名義カード　（ビューコーポレートカード）",BJ29,IF($C$6="2.　役職名義カード　（ビューコーポレートカード）",BK29,IF($C$6="3.　部署名義カード　（ビュー 法人カードレスサービス）",BL29,"")))</f>
        <v>←　　　　　　　グレーの部分は入力不要です　　　　　　　　→</v>
      </c>
      <c r="P29" s="291"/>
      <c r="Q29" s="291"/>
      <c r="R29" s="291"/>
      <c r="S29" s="291"/>
      <c r="T29" s="291"/>
      <c r="Y29" s="280" t="s">
        <v>111</v>
      </c>
      <c r="Z29" s="280"/>
      <c r="AA29" s="280"/>
      <c r="AB29" s="280"/>
      <c r="AC29" s="280"/>
      <c r="AD29" s="280"/>
      <c r="AE29" s="280"/>
      <c r="AF29" s="280"/>
      <c r="AG29" s="280"/>
      <c r="AH29" s="280"/>
      <c r="AI29" s="280"/>
      <c r="AJ29" s="97" t="s">
        <v>112</v>
      </c>
      <c r="AK29" s="97" t="s">
        <v>113</v>
      </c>
      <c r="AL29" s="97" t="s">
        <v>114</v>
      </c>
      <c r="AM29" s="97" t="s">
        <v>115</v>
      </c>
      <c r="AN29" s="97" t="s">
        <v>116</v>
      </c>
      <c r="AO29" s="97" t="s">
        <v>117</v>
      </c>
      <c r="AP29" s="97" t="s">
        <v>118</v>
      </c>
      <c r="AQ29" s="97" t="s">
        <v>119</v>
      </c>
      <c r="AR29" s="98" t="s">
        <v>120</v>
      </c>
      <c r="AS29" s="98" t="s">
        <v>120</v>
      </c>
      <c r="AT29" s="98" t="s">
        <v>120</v>
      </c>
      <c r="AU29" s="98" t="s">
        <v>120</v>
      </c>
      <c r="AV29" s="98" t="s">
        <v>120</v>
      </c>
      <c r="AW29" s="98" t="s">
        <v>120</v>
      </c>
      <c r="AX29" s="98" t="s">
        <v>120</v>
      </c>
      <c r="AY29" s="98" t="s">
        <v>120</v>
      </c>
      <c r="AZ29" s="98" t="s">
        <v>120</v>
      </c>
      <c r="BA29" s="98" t="s">
        <v>120</v>
      </c>
      <c r="BB29" s="160" t="s">
        <v>183</v>
      </c>
      <c r="BC29" s="160" t="s">
        <v>183</v>
      </c>
      <c r="BD29" s="160" t="s">
        <v>183</v>
      </c>
      <c r="BE29" s="160" t="s">
        <v>183</v>
      </c>
      <c r="BK29" s="67" t="s">
        <v>121</v>
      </c>
      <c r="BL29" s="67" t="s">
        <v>122</v>
      </c>
    </row>
    <row r="30" spans="1:65" ht="45" customHeight="1" thickTop="1" thickBot="1" x14ac:dyDescent="0.6">
      <c r="A30" s="99" t="s">
        <v>4</v>
      </c>
      <c r="B30" s="100" t="s">
        <v>5</v>
      </c>
      <c r="C30" s="101" t="s">
        <v>6</v>
      </c>
      <c r="D30" s="102" t="s">
        <v>123</v>
      </c>
      <c r="E30" s="103" t="str">
        <f>IF($C$6="1.　個人名義カード　（ビューコーポレートカード）","セイ",IF($C$6="2.　役職名義カード　（ビューコーポレートカード）","ブショ",IF($C$6="3.　部署名義カード　（ビュー 法人カードレスサービス）","ブショ","---")))</f>
        <v>ブショ</v>
      </c>
      <c r="F30" s="104" t="str">
        <f>IF($C$6="1.　個人名義カード　（ビューコーポレートカード）","メイ",IF($C$6="2.　役職名義カード　（ビューコーポレートカード）","ヤクショク",IF($C$6="3.　部署名義カード　（ビュー 法人カードレスサービス）","メイ","---")))</f>
        <v>メイ</v>
      </c>
      <c r="G30" s="105" t="s">
        <v>124</v>
      </c>
      <c r="H30" s="106" t="str">
        <f>IF($C$6="1.　個人名義カード　（ビューコーポレートカード）","姓",IF($C$6="2.　役職名義カード　（ビューコーポレートカード）","部署",IF($C$6="3.　部署名義カード　（ビュー 法人カードレスサービス）","部署","---")))</f>
        <v>部署</v>
      </c>
      <c r="I30" s="104" t="str">
        <f>IF($C$6="1.　個人名義カード　（ビューコーポレートカード）","名",IF($C$6="2.　役職名義カード　（ビューコーポレートカード）","役職",IF($C$6="3.　部署名義カード　（ビュー 法人カードレスサービス）","名","---")))</f>
        <v>名</v>
      </c>
      <c r="J30" s="105" t="s">
        <v>124</v>
      </c>
      <c r="K30" s="106" t="str">
        <f>IF($C$6="1.　個人名義カード　（ビューコーポレートカード）","MEI",IF($C$6="2.　役職名義カード　（ビューコーポレートカード）","BUSHO",IF($C$6="3.　部署名義カード　（ビュー 法人カードレスサービス）","BUSHO","---")))</f>
        <v>BUSHO</v>
      </c>
      <c r="L30" s="104" t="str">
        <f>IF($C$6="1.　個人名義カード　（ビューコーポレートカード）","SEI",IF($C$6="2.　役職名義カード　（ビューコーポレートカード）","YAKUSHOKU",IF($C$6="3.　部署名義カード　（ビュー 法人カードレスサービス）","MEI","---")))</f>
        <v>MEI</v>
      </c>
      <c r="M30" s="105" t="s">
        <v>124</v>
      </c>
      <c r="N30" s="107" t="s">
        <v>125</v>
      </c>
      <c r="O30" s="108" t="s">
        <v>126</v>
      </c>
      <c r="P30" s="105" t="s">
        <v>127</v>
      </c>
      <c r="Q30" s="109" t="s">
        <v>7</v>
      </c>
      <c r="R30" s="281" t="s">
        <v>128</v>
      </c>
      <c r="S30" s="282"/>
      <c r="T30" s="109" t="s">
        <v>129</v>
      </c>
      <c r="U30" s="110" t="s">
        <v>130</v>
      </c>
      <c r="V30" s="111" t="s">
        <v>131</v>
      </c>
      <c r="W30" s="111" t="s">
        <v>132</v>
      </c>
      <c r="X30" s="111" t="s">
        <v>133</v>
      </c>
      <c r="Z30" s="112" t="s">
        <v>134</v>
      </c>
      <c r="AB30" s="60" t="s">
        <v>135</v>
      </c>
      <c r="AD30" s="60" t="s">
        <v>136</v>
      </c>
      <c r="AF30" s="60" t="s">
        <v>137</v>
      </c>
      <c r="AG30" s="60" t="s">
        <v>138</v>
      </c>
      <c r="AH30" s="60" t="s">
        <v>135</v>
      </c>
      <c r="AI30" s="60" t="s">
        <v>135</v>
      </c>
      <c r="AJ30" s="113" t="s">
        <v>139</v>
      </c>
      <c r="AK30" s="113" t="s">
        <v>140</v>
      </c>
      <c r="AL30" s="113" t="s">
        <v>141</v>
      </c>
      <c r="AM30" s="113" t="s">
        <v>142</v>
      </c>
      <c r="AN30" s="113" t="s">
        <v>143</v>
      </c>
      <c r="AO30" s="113" t="s">
        <v>144</v>
      </c>
      <c r="AP30" s="113" t="s">
        <v>145</v>
      </c>
      <c r="AQ30" s="113" t="s">
        <v>146</v>
      </c>
      <c r="AR30" s="113" t="s">
        <v>147</v>
      </c>
      <c r="AS30" s="113" t="s">
        <v>148</v>
      </c>
      <c r="AT30" s="113" t="s">
        <v>149</v>
      </c>
      <c r="AU30" s="113" t="s">
        <v>150</v>
      </c>
      <c r="AV30" s="113" t="s">
        <v>151</v>
      </c>
      <c r="AW30" s="113" t="s">
        <v>152</v>
      </c>
      <c r="AX30" s="113" t="s">
        <v>153</v>
      </c>
      <c r="AY30" s="113" t="s">
        <v>154</v>
      </c>
      <c r="AZ30" s="113" t="s">
        <v>155</v>
      </c>
      <c r="BA30" s="113" t="s">
        <v>156</v>
      </c>
      <c r="BB30" s="113" t="s">
        <v>184</v>
      </c>
      <c r="BC30" s="113" t="s">
        <v>185</v>
      </c>
      <c r="BD30" s="113" t="s">
        <v>186</v>
      </c>
      <c r="BE30" s="113" t="s">
        <v>187</v>
      </c>
    </row>
    <row r="31" spans="1:65" ht="39.65" customHeight="1" thickTop="1" thickBot="1" x14ac:dyDescent="0.6">
      <c r="A31" s="114" t="s">
        <v>8</v>
      </c>
      <c r="B31" s="115" t="s">
        <v>9</v>
      </c>
      <c r="C31" s="116" t="s">
        <v>157</v>
      </c>
      <c r="D31" s="117" t="str">
        <f>IF(B31="","組織　　コード",IF(C31="","組織名未入力","OK"))</f>
        <v>OK</v>
      </c>
      <c r="E31" s="118" t="str">
        <f>IF($C$6="1.　個人名義カード　（ビューコーポレートカード）","ヒガシニホン",IF($C$6="2.　役職名義カード　（ビューコーポレートカード）","ソウムブ",IF($C$6="3.　部署名義カード　（ビュー 法人カードレスサービス）","ソウム","---")))</f>
        <v>ソウム</v>
      </c>
      <c r="F31" s="119" t="str">
        <f>IF($C$6="1.　個人名義カード　（ビューコーポレートカード）","タロウ",IF($C$6="2.　役職名義カード　（ビューコーポレートカード）","ブチョウ",IF($C$6="3.　部署名義カード　（ビュー 法人カードレスサービス）","ブ","---")))</f>
        <v>ブ</v>
      </c>
      <c r="G31" s="120" t="str">
        <f>IF(LEN(E31)=0,$E$30&amp;"未入力",IF(LEN(F31)=0,$F$30&amp;"未入力",IF(BG31&lt;19,"OK","文字数NG")))</f>
        <v>OK</v>
      </c>
      <c r="H31" s="121" t="str">
        <f>IF($C$6="1.　個人名義カード　（ビューコーポレートカード）","東日本",IF($C$6="2.　役職名義カード　（ビューコーポレートカード）","総務部",IF($C$6="3.　部署名義カード　（ビュー 法人カードレスサービス）","総務","---")))</f>
        <v>総務</v>
      </c>
      <c r="I31" s="119" t="str">
        <f>IF($C$6="1.　個人名義カード　（ビューコーポレートカード）","太郎",IF($C$6="2.　役職名義カード　（ビューコーポレートカード）","部長",IF($C$6="3.　部署名義カード　（ビュー 法人カードレスサービス）","部","---")))</f>
        <v>部</v>
      </c>
      <c r="J31" s="120" t="str">
        <f t="shared" ref="J31:J66" si="0">IF(LEN(H31)=0,$H$30&amp;"未入力",IF(LEN(I31)=0,$I$30&amp;"未入力",IF(BH31&lt;10,"OK","文字数NG")))</f>
        <v>OK</v>
      </c>
      <c r="K31" s="121" t="str">
        <f>IF($C$6="1.　個人名義カード　（ビューコーポレートカード）","TARO",IF($C$6="2.　役職名義カード　（ビューコーポレートカード）","SOUMUBU",IF($C$6="3.　部署名義カード　（ビュー 法人カードレスサービス）","SOUMU","---")))</f>
        <v>SOUMU</v>
      </c>
      <c r="L31" s="119" t="str">
        <f>IF($C$6="1.　個人名義カード　（ビューコーポレートカード）","HIGASHINIHON",IF($C$6="2.　役職名義カード　（ビューコーポレートカード）","BUCHO",IF($C$6="3.　部署名義カード　（ビュー 法人カードレスサービス）","BU","---")))</f>
        <v>BU</v>
      </c>
      <c r="M31" s="120" t="str">
        <f t="shared" ref="M31:M66" si="1">IF(LEN(K31)=0,$K$30&amp;"未入力",IF(LEN(L31)=0,$L$30&amp;"未入力",IF(BI31&lt;19,"OK","文字数NG")))</f>
        <v>OK</v>
      </c>
      <c r="N31" s="122">
        <v>100</v>
      </c>
      <c r="O31" s="123" t="s">
        <v>158</v>
      </c>
      <c r="P31" s="124" t="s">
        <v>159</v>
      </c>
      <c r="Q31" s="125">
        <v>1</v>
      </c>
      <c r="R31" s="126">
        <v>4</v>
      </c>
      <c r="S31" s="127">
        <v>100829</v>
      </c>
      <c r="T31" s="128" t="str">
        <f>IF($C$6="2.　役職名義カード　（ビューコーポレートカード）","XXXXXXXXXX","1234567890")</f>
        <v>1234567890</v>
      </c>
      <c r="U31" s="129" t="str">
        <f>IF($V31="NG","NG",IF($W31="NG","NG",""))</f>
        <v/>
      </c>
      <c r="V31" s="129" t="str">
        <f>IF(COUNTIF($O:$O,$O31)&gt;1,"NG","")</f>
        <v/>
      </c>
      <c r="W31" s="130" t="str">
        <f>IF(O31=AJ31,"NG",IF(O31=AK31,"NG",IF(O31=AL31,"NG",IF(O31=AM31,"NG",IF(O31=AN31,"NG",IF(O31=AO31,"NG",IF(O31=AP31,"NG",IF(O31=AQ31,"NG",IF(O31=AR31,"NG",IF(O31=AS31,"NG",IF(O31=AT31,"NG",IF(O31=AU31,"NG",IF(O31=AV31,"NG",IF(O31=AW31,"NG",IF(O31=AX31,"NG",IF(O31=AY31,"NG",IF(O31=AZ31,"NG",IF(O31=BA31,"NG",IF(O31=BB34,"NG",IF(O31=X34,"NG",IF(O31=BC34,"NG",IF(O31=BD34,"NG",""))))))))))))))))))))))</f>
        <v/>
      </c>
      <c r="Y31" s="60" t="str">
        <f t="shared" ref="Y31:Y66" si="2">IF(R31=4,"平成",IF(R31=3,"昭和",IF(R31=5,"令和","")))</f>
        <v>平成</v>
      </c>
      <c r="Z31" s="60" t="str">
        <f t="shared" ref="Z31:Z66" si="3">Y31 &amp;AA31&amp;AB31&amp;$AB$30&amp;AC31&amp;AD31&amp;$AD$30&amp;AE31&amp;AF31&amp;$AF$30</f>
        <v>平成10年08月29日</v>
      </c>
      <c r="AA31" s="60" t="str">
        <f t="shared" ref="AA31:AA66" si="4">LEFT(S31,1)</f>
        <v>1</v>
      </c>
      <c r="AB31" s="60" t="str">
        <f t="shared" ref="AB31:AB66" si="5">MID(S31,2,1)</f>
        <v>0</v>
      </c>
      <c r="AC31" s="60" t="str">
        <f t="shared" ref="AC31:AC66" si="6">MID(S31,3,1)</f>
        <v>0</v>
      </c>
      <c r="AD31" s="60" t="str">
        <f t="shared" ref="AD31:AD66" si="7">MID(S31,4,1)</f>
        <v>8</v>
      </c>
      <c r="AE31" s="60" t="str">
        <f t="shared" ref="AE31:AE66" si="8">MID(S31,5,1)</f>
        <v>2</v>
      </c>
      <c r="AF31" s="60" t="str">
        <f t="shared" ref="AF31:AF66" si="9">RIGHT(S31,1)</f>
        <v>9</v>
      </c>
      <c r="AG31" s="131">
        <f>DATEVALUE(Z31)</f>
        <v>36036</v>
      </c>
      <c r="AH31" s="60" t="str">
        <f>LEFT(YEAR(AG31),4)</f>
        <v>1998</v>
      </c>
      <c r="AI31" s="60" t="str">
        <f>MID(YEAR(AG31),3,2)</f>
        <v>98</v>
      </c>
      <c r="AJ31" s="60" t="str">
        <f>AH31</f>
        <v>1998</v>
      </c>
      <c r="AK31" s="60" t="str">
        <f>AI31&amp;AD31&amp;AF31</f>
        <v>9889</v>
      </c>
      <c r="AL31" s="60" t="str">
        <f>AA31&amp;AB31&amp;AD31&amp;AF31</f>
        <v>1089</v>
      </c>
      <c r="AM31" s="60" t="str">
        <f>AB31&amp;AC31&amp;AD31&amp;AF31</f>
        <v>0089</v>
      </c>
      <c r="AN31" s="60" t="str">
        <f>AB31&amp;AD31&amp;AE31&amp;AF31</f>
        <v>0829</v>
      </c>
      <c r="AO31" s="60" t="str">
        <f>AA31&amp;AB31&amp;AC31&amp;AD31</f>
        <v>1008</v>
      </c>
      <c r="AP31" s="60" t="str">
        <f>AA31&amp;AB31&amp;AE31&amp;AF31</f>
        <v>1029</v>
      </c>
      <c r="AQ31" s="60" t="str">
        <f>AC31&amp;AD31&amp;AE31&amp;AF31</f>
        <v>0829</v>
      </c>
      <c r="AR31" s="132" t="s">
        <v>160</v>
      </c>
      <c r="AS31" s="132" t="s">
        <v>161</v>
      </c>
      <c r="AT31" s="132" t="s">
        <v>162</v>
      </c>
      <c r="AU31" s="132" t="s">
        <v>163</v>
      </c>
      <c r="AV31" s="132" t="s">
        <v>164</v>
      </c>
      <c r="AW31" s="132" t="s">
        <v>165</v>
      </c>
      <c r="AX31" s="132" t="s">
        <v>166</v>
      </c>
      <c r="AY31" s="132" t="s">
        <v>167</v>
      </c>
      <c r="AZ31" s="132" t="s">
        <v>168</v>
      </c>
      <c r="BA31" s="132" t="s">
        <v>169</v>
      </c>
      <c r="BB31" s="72" t="str">
        <f>IF($C$6="2.　役職名義カード　（ビューコーポレートカード）","2005","")</f>
        <v/>
      </c>
      <c r="BC31" s="72" t="str">
        <f>IF($C$6="2.　役職名義カード　（ビューコーポレートカード）","0511","")</f>
        <v/>
      </c>
      <c r="BD31" s="72" t="str">
        <f>IF($C$6="2.　役職名義カード　（ビューコーポレートカード）","7111","")</f>
        <v/>
      </c>
      <c r="BE31" s="60" t="str">
        <f>IF($C$6="2.　役職名義カード　（ビューコーポレートカード）","1711","")</f>
        <v/>
      </c>
      <c r="BJ31" s="60" t="s">
        <v>170</v>
      </c>
    </row>
    <row r="32" spans="1:65" ht="43.4" customHeight="1" thickTop="1" thickBot="1" x14ac:dyDescent="0.6">
      <c r="A32" s="133">
        <v>1</v>
      </c>
      <c r="B32" s="134"/>
      <c r="C32" s="135"/>
      <c r="D32" s="136" t="str">
        <f>IF(B32="","組織　　コード",IF(C32="","組織名未入力","OK"))</f>
        <v>組織　　コード</v>
      </c>
      <c r="E32" s="137"/>
      <c r="F32" s="138"/>
      <c r="G32" s="139" t="str">
        <f t="shared" ref="G32:G66" si="10">IF(LEN(E32)=0,$E$30&amp;"未入力",IF(LEN(F32)=0,$F$30&amp;"未入力",IF(BG32&lt;19,"OK","文字数NG")))</f>
        <v>ブショ未入力</v>
      </c>
      <c r="H32" s="140"/>
      <c r="I32" s="138"/>
      <c r="J32" s="141" t="str">
        <f t="shared" si="0"/>
        <v>部署未入力</v>
      </c>
      <c r="K32" s="140"/>
      <c r="L32" s="138"/>
      <c r="M32" s="142" t="str">
        <f t="shared" si="1"/>
        <v>BUSHO未入力</v>
      </c>
      <c r="N32" s="143"/>
      <c r="O32" s="144"/>
      <c r="P32" s="145" t="str">
        <f>IF(U32="OK","OK",IF(U32="NG","NG",IF(AND(T32="XXXXXXXXXX",W32="判定中"),"OK","判定中")))</f>
        <v>NG</v>
      </c>
      <c r="Q32" s="146"/>
      <c r="R32" s="147"/>
      <c r="S32" s="148"/>
      <c r="T32" s="149" t="str">
        <f>BJ32</f>
        <v/>
      </c>
      <c r="U32" s="129" t="str">
        <f>IF($X32="NG","NG",IF($V32="NG","NG",IF($W32="NG","NG",IF($W32="判定中","判定中","OK"))))</f>
        <v>NG</v>
      </c>
      <c r="V32" s="129" t="str">
        <f>IF(COUNTIF($O$32:$O$66,$O32)&gt;1,"NG","OK")</f>
        <v>OK</v>
      </c>
      <c r="W32" s="130" t="str">
        <f>IFERROR(IF(O32=AJ32,"NG",IF(O32=AK32,"NG",IF(O32=AL32,"NG",IF(O32=AM32,"NG",IF(O32=AN32,"NG",IF(O32=AO32,"NG",IF(O32=AP32,"NG",IF(O32=AQ32,"NG","OK")))))))),"判定中")</f>
        <v>判定中</v>
      </c>
      <c r="X32" s="60" t="str">
        <f>IF(O32=AR32,"NG",IF(O32=AS32,"NG",IF(O32=AT32,"NG",IF(O32=AU32,"NG",IF(O32=AV32,"NG",IF(O32=AW32,"NG",IF(O32=AX32,"NG",IF(O32=AY32,"NG",IF(O32=AZ32,"NG",IF(O32=BA32,"NG",IF(O32=BB32,"NG",IF(O32=BC32,"NG",IF(O32=BD32,"NG",IF(O32=BE32,"NG","OK"))))))))))))))</f>
        <v>NG</v>
      </c>
      <c r="Y32" s="60" t="str">
        <f t="shared" si="2"/>
        <v/>
      </c>
      <c r="Z32" s="60" t="str">
        <f t="shared" si="3"/>
        <v>年月日</v>
      </c>
      <c r="AA32" s="60" t="str">
        <f t="shared" si="4"/>
        <v/>
      </c>
      <c r="AB32" s="60" t="str">
        <f t="shared" si="5"/>
        <v/>
      </c>
      <c r="AC32" s="60" t="str">
        <f t="shared" si="6"/>
        <v/>
      </c>
      <c r="AD32" s="60" t="str">
        <f t="shared" si="7"/>
        <v/>
      </c>
      <c r="AE32" s="60" t="str">
        <f t="shared" si="8"/>
        <v/>
      </c>
      <c r="AF32" s="60" t="str">
        <f t="shared" si="9"/>
        <v/>
      </c>
      <c r="AG32" s="131" t="e">
        <f t="shared" ref="AG32:AG66" si="11">DATEVALUE(Z32)</f>
        <v>#VALUE!</v>
      </c>
      <c r="AH32" s="60" t="e">
        <f t="shared" ref="AH32:AH66" si="12">LEFT(YEAR(AG32),4)</f>
        <v>#VALUE!</v>
      </c>
      <c r="AI32" s="60" t="e">
        <f t="shared" ref="AI32:AI66" si="13">MID(YEAR(AG32),3,2)</f>
        <v>#VALUE!</v>
      </c>
      <c r="AJ32" s="60" t="e">
        <f t="shared" ref="AJ32:AJ66" si="14">AH32</f>
        <v>#VALUE!</v>
      </c>
      <c r="AK32" s="60" t="e">
        <f t="shared" ref="AK32:AK66" si="15">AI32&amp;AD32&amp;AF32</f>
        <v>#VALUE!</v>
      </c>
      <c r="AL32" s="60" t="str">
        <f t="shared" ref="AL32:AL66" si="16">AA32&amp;AB32&amp;AD32&amp;AF32</f>
        <v/>
      </c>
      <c r="AM32" s="60" t="str">
        <f t="shared" ref="AM32:AM66" si="17">AB32&amp;AC32&amp;AD32&amp;AF32</f>
        <v/>
      </c>
      <c r="AN32" s="60" t="str">
        <f t="shared" ref="AN32:AN66" si="18">AB32&amp;AD32&amp;AE32&amp;AF32</f>
        <v/>
      </c>
      <c r="AO32" s="60" t="str">
        <f t="shared" ref="AO32:AO66" si="19">AA32&amp;AB32&amp;AC32&amp;AD32</f>
        <v/>
      </c>
      <c r="AP32" s="60" t="str">
        <f t="shared" ref="AP32:AP66" si="20">AA32&amp;AB32&amp;AE32&amp;AF32</f>
        <v/>
      </c>
      <c r="AQ32" s="60" t="str">
        <f t="shared" ref="AQ32:AQ66" si="21">AC32&amp;AD32&amp;AE32&amp;AF32</f>
        <v/>
      </c>
      <c r="AR32" s="132" t="s">
        <v>160</v>
      </c>
      <c r="AS32" s="132" t="s">
        <v>161</v>
      </c>
      <c r="AT32" s="132" t="s">
        <v>162</v>
      </c>
      <c r="AU32" s="132" t="s">
        <v>163</v>
      </c>
      <c r="AV32" s="132" t="s">
        <v>164</v>
      </c>
      <c r="AW32" s="132" t="s">
        <v>165</v>
      </c>
      <c r="AX32" s="132" t="s">
        <v>166</v>
      </c>
      <c r="AY32" s="132" t="s">
        <v>167</v>
      </c>
      <c r="AZ32" s="132" t="s">
        <v>168</v>
      </c>
      <c r="BA32" s="132" t="s">
        <v>169</v>
      </c>
      <c r="BB32" s="72" t="str">
        <f t="shared" ref="BB32:BB66" si="22">IF($C$6="2.　役職名義カード　（ビューコーポレートカード）","2005","")</f>
        <v/>
      </c>
      <c r="BC32" s="72" t="str">
        <f t="shared" ref="BC32:BC66" si="23">IF($C$6="2.　役職名義カード　（ビューコーポレートカード）","0511","")</f>
        <v/>
      </c>
      <c r="BD32" s="72" t="str">
        <f t="shared" ref="BD32:BD66" si="24">IF($C$6="2.　役職名義カード　（ビューコーポレートカード）","7111","")</f>
        <v/>
      </c>
      <c r="BE32" s="60" t="str">
        <f t="shared" ref="BE32:BE66" si="25">IF($C$6="2.　役職名義カード　（ビューコーポレートカード）","1711","")</f>
        <v/>
      </c>
      <c r="BF32" s="150">
        <f>LEN(B32)</f>
        <v>0</v>
      </c>
      <c r="BG32" s="60">
        <f t="shared" ref="BG32:BG66" si="26">LENB(ASC(E32))+LENB(ASC(F32))</f>
        <v>0</v>
      </c>
      <c r="BH32" s="60">
        <f t="shared" ref="BH32:BH66" si="27">LEN(H32)+LEN(I32)</f>
        <v>0</v>
      </c>
      <c r="BI32" s="60">
        <f t="shared" ref="BI32:BI66" si="28">LEN(K32)+LEN(L32)</f>
        <v>0</v>
      </c>
      <c r="BJ32" s="151" t="str">
        <f>IF(AND($H32&lt;&gt;"",$C$6="2.　役職名義カード　（ビューコーポレートカード）"),"XXXXXXXXXX","")</f>
        <v/>
      </c>
      <c r="BK32" s="66"/>
      <c r="BL32" s="66"/>
    </row>
    <row r="33" spans="1:64" ht="43.4" customHeight="1" thickTop="1" thickBot="1" x14ac:dyDescent="0.6">
      <c r="A33" s="133">
        <v>2</v>
      </c>
      <c r="B33" s="134"/>
      <c r="C33" s="135"/>
      <c r="D33" s="136" t="str">
        <f t="shared" ref="D33:D66" si="29">IF(B33="","組織　　コード",IF(C33="","組織名未入力","OK"))</f>
        <v>組織　　コード</v>
      </c>
      <c r="E33" s="137"/>
      <c r="F33" s="138"/>
      <c r="G33" s="139" t="str">
        <f t="shared" si="10"/>
        <v>ブショ未入力</v>
      </c>
      <c r="H33" s="140"/>
      <c r="I33" s="138"/>
      <c r="J33" s="141" t="str">
        <f t="shared" si="0"/>
        <v>部署未入力</v>
      </c>
      <c r="K33" s="140"/>
      <c r="L33" s="138"/>
      <c r="M33" s="142" t="str">
        <f t="shared" si="1"/>
        <v>BUSHO未入力</v>
      </c>
      <c r="N33" s="143"/>
      <c r="O33" s="144"/>
      <c r="P33" s="145" t="str">
        <f t="shared" ref="P33:P66" si="30">IF(U33="OK","OK",IF(U33="NG","NG",IF(AND(T33="XXXXXXXXXX",W33="判定中"),"OK","判定中")))</f>
        <v>NG</v>
      </c>
      <c r="Q33" s="146"/>
      <c r="R33" s="147"/>
      <c r="S33" s="148"/>
      <c r="T33" s="149" t="str">
        <f t="shared" ref="T33:T66" si="31">BJ33</f>
        <v/>
      </c>
      <c r="U33" s="129" t="str">
        <f>IF($X33="NG","NG",IF($V33="NG","NG",IF($W33="NG","NG",IF($W33="判定中","判定中","OK"))))</f>
        <v>NG</v>
      </c>
      <c r="V33" s="129" t="str">
        <f t="shared" ref="V33:V66" si="32">IF(COUNTIF($O$32:$O$66,$O33)&gt;1,"NG","OK")</f>
        <v>OK</v>
      </c>
      <c r="W33" s="130" t="str">
        <f t="shared" ref="W33:W66" si="33">IFERROR(IF(O33=AJ33,"NG",IF(O33=AK33,"NG",IF(O33=AL33,"NG",IF(O33=AM33,"NG",IF(O33=AN33,"NG",IF(O33=AO33,"NG",IF(O33=AP33,"NG",IF(O33=AQ33,"NG",IF(O33=AR33,"NG",IF(O33=AS33,"NG",IF(O33=AT33,"NG",IF(O33=AU33,"NG",IF(O33=AV33,"NG",IF(O33=AW33,"NG",IF(O33=AX33,"NG",IF(O33=AY33,"NG",IF(O33=AZ33,"NG",IF(O33=BA33,"NG","OK")))))))))))))))))),"判定中")</f>
        <v>判定中</v>
      </c>
      <c r="X33" s="60" t="str">
        <f t="shared" ref="X33:X66" si="34">IF(O33=AR33,"NG",IF(O33=AS33,"NG",IF(O33=AT33,"NG",IF(O33=AU33,"NG",IF(O33=AV33,"NG",IF(O33=AW33,"NG",IF(O33=AX33,"NG",IF(O33=AY33,"NG",IF(O33=AZ33,"NG",IF(O33=BA33,"NG",IF(O33=BB33,"NG",IF(O33=BC33,"NG",IF(O33=BD33,"NG",IF(O33=BE33,"NG","OK"))))))))))))))</f>
        <v>NG</v>
      </c>
      <c r="Y33" s="60" t="str">
        <f t="shared" si="2"/>
        <v/>
      </c>
      <c r="Z33" s="60" t="str">
        <f t="shared" si="3"/>
        <v>年月日</v>
      </c>
      <c r="AA33" s="60" t="str">
        <f t="shared" si="4"/>
        <v/>
      </c>
      <c r="AB33" s="60" t="str">
        <f t="shared" si="5"/>
        <v/>
      </c>
      <c r="AC33" s="60" t="str">
        <f t="shared" si="6"/>
        <v/>
      </c>
      <c r="AD33" s="60" t="str">
        <f t="shared" si="7"/>
        <v/>
      </c>
      <c r="AE33" s="60" t="str">
        <f t="shared" si="8"/>
        <v/>
      </c>
      <c r="AF33" s="60" t="str">
        <f t="shared" si="9"/>
        <v/>
      </c>
      <c r="AG33" s="131" t="e">
        <f t="shared" si="11"/>
        <v>#VALUE!</v>
      </c>
      <c r="AH33" s="60" t="e">
        <f t="shared" si="12"/>
        <v>#VALUE!</v>
      </c>
      <c r="AI33" s="60" t="e">
        <f t="shared" si="13"/>
        <v>#VALUE!</v>
      </c>
      <c r="AJ33" s="60" t="e">
        <f t="shared" si="14"/>
        <v>#VALUE!</v>
      </c>
      <c r="AK33" s="60" t="e">
        <f t="shared" si="15"/>
        <v>#VALUE!</v>
      </c>
      <c r="AL33" s="60" t="str">
        <f t="shared" si="16"/>
        <v/>
      </c>
      <c r="AM33" s="60" t="str">
        <f t="shared" si="17"/>
        <v/>
      </c>
      <c r="AN33" s="60" t="str">
        <f t="shared" si="18"/>
        <v/>
      </c>
      <c r="AO33" s="60" t="str">
        <f t="shared" si="19"/>
        <v/>
      </c>
      <c r="AP33" s="60" t="str">
        <f t="shared" si="20"/>
        <v/>
      </c>
      <c r="AQ33" s="60" t="str">
        <f t="shared" si="21"/>
        <v/>
      </c>
      <c r="AR33" s="132" t="s">
        <v>160</v>
      </c>
      <c r="AS33" s="132" t="s">
        <v>161</v>
      </c>
      <c r="AT33" s="132" t="s">
        <v>162</v>
      </c>
      <c r="AU33" s="132" t="s">
        <v>163</v>
      </c>
      <c r="AV33" s="132" t="s">
        <v>164</v>
      </c>
      <c r="AW33" s="132" t="s">
        <v>165</v>
      </c>
      <c r="AX33" s="132" t="s">
        <v>166</v>
      </c>
      <c r="AY33" s="132" t="s">
        <v>167</v>
      </c>
      <c r="AZ33" s="132" t="s">
        <v>168</v>
      </c>
      <c r="BA33" s="132" t="s">
        <v>169</v>
      </c>
      <c r="BB33" s="72" t="str">
        <f t="shared" si="22"/>
        <v/>
      </c>
      <c r="BC33" s="72" t="str">
        <f t="shared" si="23"/>
        <v/>
      </c>
      <c r="BD33" s="72" t="str">
        <f t="shared" si="24"/>
        <v/>
      </c>
      <c r="BE33" s="60" t="str">
        <f t="shared" si="25"/>
        <v/>
      </c>
      <c r="BF33" s="150">
        <f>LEN(B33)</f>
        <v>0</v>
      </c>
      <c r="BG33" s="60">
        <f t="shared" si="26"/>
        <v>0</v>
      </c>
      <c r="BH33" s="60">
        <f t="shared" si="27"/>
        <v>0</v>
      </c>
      <c r="BI33" s="60">
        <f t="shared" si="28"/>
        <v>0</v>
      </c>
      <c r="BJ33" s="151" t="str">
        <f t="shared" ref="BJ33:BJ66" si="35">IF(AND($H33&lt;&gt;"",$C$6="2.　役職名義カード　（ビューコーポレートカード）"),"XXXXXXXXXX","")</f>
        <v/>
      </c>
      <c r="BK33" s="66"/>
      <c r="BL33" s="66"/>
    </row>
    <row r="34" spans="1:64" ht="43.4" customHeight="1" thickTop="1" thickBot="1" x14ac:dyDescent="0.6">
      <c r="A34" s="133">
        <v>3</v>
      </c>
      <c r="B34" s="134"/>
      <c r="C34" s="135"/>
      <c r="D34" s="136" t="str">
        <f t="shared" si="29"/>
        <v>組織　　コード</v>
      </c>
      <c r="E34" s="137"/>
      <c r="F34" s="138"/>
      <c r="G34" s="139" t="str">
        <f t="shared" si="10"/>
        <v>ブショ未入力</v>
      </c>
      <c r="H34" s="140"/>
      <c r="I34" s="138"/>
      <c r="J34" s="141" t="str">
        <f t="shared" si="0"/>
        <v>部署未入力</v>
      </c>
      <c r="K34" s="140"/>
      <c r="L34" s="138"/>
      <c r="M34" s="142" t="str">
        <f t="shared" si="1"/>
        <v>BUSHO未入力</v>
      </c>
      <c r="N34" s="143"/>
      <c r="O34" s="144"/>
      <c r="P34" s="145" t="str">
        <f t="shared" si="30"/>
        <v>NG</v>
      </c>
      <c r="Q34" s="146"/>
      <c r="R34" s="147"/>
      <c r="S34" s="148"/>
      <c r="T34" s="149" t="str">
        <f t="shared" si="31"/>
        <v/>
      </c>
      <c r="U34" s="129" t="str">
        <f t="shared" ref="U34:U66" si="36">IF($X34="NG","NG",IF($V34="NG","NG",IF($W34="NG","NG",IF($W34="判定中","判定中","OK"))))</f>
        <v>NG</v>
      </c>
      <c r="V34" s="129" t="str">
        <f t="shared" si="32"/>
        <v>OK</v>
      </c>
      <c r="W34" s="130" t="str">
        <f t="shared" si="33"/>
        <v>判定中</v>
      </c>
      <c r="X34" s="60" t="str">
        <f t="shared" si="34"/>
        <v>NG</v>
      </c>
      <c r="Y34" s="60" t="str">
        <f t="shared" si="2"/>
        <v/>
      </c>
      <c r="Z34" s="60" t="str">
        <f t="shared" si="3"/>
        <v>年月日</v>
      </c>
      <c r="AA34" s="60" t="str">
        <f t="shared" si="4"/>
        <v/>
      </c>
      <c r="AB34" s="60" t="str">
        <f t="shared" si="5"/>
        <v/>
      </c>
      <c r="AC34" s="60" t="str">
        <f t="shared" si="6"/>
        <v/>
      </c>
      <c r="AD34" s="60" t="str">
        <f t="shared" si="7"/>
        <v/>
      </c>
      <c r="AE34" s="60" t="str">
        <f t="shared" si="8"/>
        <v/>
      </c>
      <c r="AF34" s="60" t="str">
        <f t="shared" si="9"/>
        <v/>
      </c>
      <c r="AG34" s="131" t="e">
        <f t="shared" si="11"/>
        <v>#VALUE!</v>
      </c>
      <c r="AH34" s="60" t="e">
        <f t="shared" si="12"/>
        <v>#VALUE!</v>
      </c>
      <c r="AI34" s="60" t="e">
        <f t="shared" si="13"/>
        <v>#VALUE!</v>
      </c>
      <c r="AJ34" s="60" t="e">
        <f t="shared" si="14"/>
        <v>#VALUE!</v>
      </c>
      <c r="AK34" s="60" t="e">
        <f t="shared" si="15"/>
        <v>#VALUE!</v>
      </c>
      <c r="AL34" s="60" t="str">
        <f t="shared" si="16"/>
        <v/>
      </c>
      <c r="AM34" s="60" t="str">
        <f t="shared" si="17"/>
        <v/>
      </c>
      <c r="AN34" s="60" t="str">
        <f t="shared" si="18"/>
        <v/>
      </c>
      <c r="AO34" s="60" t="str">
        <f t="shared" si="19"/>
        <v/>
      </c>
      <c r="AP34" s="60" t="str">
        <f t="shared" si="20"/>
        <v/>
      </c>
      <c r="AQ34" s="60" t="str">
        <f t="shared" si="21"/>
        <v/>
      </c>
      <c r="AR34" s="132" t="s">
        <v>160</v>
      </c>
      <c r="AS34" s="132" t="s">
        <v>161</v>
      </c>
      <c r="AT34" s="132" t="s">
        <v>162</v>
      </c>
      <c r="AU34" s="132" t="s">
        <v>163</v>
      </c>
      <c r="AV34" s="132" t="s">
        <v>164</v>
      </c>
      <c r="AW34" s="132" t="s">
        <v>165</v>
      </c>
      <c r="AX34" s="132" t="s">
        <v>166</v>
      </c>
      <c r="AY34" s="132" t="s">
        <v>167</v>
      </c>
      <c r="AZ34" s="132" t="s">
        <v>168</v>
      </c>
      <c r="BA34" s="132" t="s">
        <v>169</v>
      </c>
      <c r="BB34" s="72" t="str">
        <f t="shared" si="22"/>
        <v/>
      </c>
      <c r="BC34" s="72" t="str">
        <f t="shared" si="23"/>
        <v/>
      </c>
      <c r="BD34" s="72" t="str">
        <f t="shared" si="24"/>
        <v/>
      </c>
      <c r="BE34" s="60" t="str">
        <f t="shared" si="25"/>
        <v/>
      </c>
      <c r="BF34" s="150">
        <f t="shared" ref="BF34:BF69" si="37">LEN(B34)</f>
        <v>0</v>
      </c>
      <c r="BG34" s="60">
        <f t="shared" si="26"/>
        <v>0</v>
      </c>
      <c r="BH34" s="60">
        <f t="shared" si="27"/>
        <v>0</v>
      </c>
      <c r="BI34" s="60">
        <f t="shared" si="28"/>
        <v>0</v>
      </c>
      <c r="BJ34" s="151" t="str">
        <f t="shared" si="35"/>
        <v/>
      </c>
      <c r="BK34" s="66"/>
      <c r="BL34" s="66"/>
    </row>
    <row r="35" spans="1:64" ht="43.4" customHeight="1" thickTop="1" thickBot="1" x14ac:dyDescent="0.6">
      <c r="A35" s="133">
        <v>4</v>
      </c>
      <c r="B35" s="134"/>
      <c r="C35" s="135"/>
      <c r="D35" s="136" t="str">
        <f t="shared" si="29"/>
        <v>組織　　コード</v>
      </c>
      <c r="E35" s="137"/>
      <c r="F35" s="138"/>
      <c r="G35" s="139" t="str">
        <f t="shared" si="10"/>
        <v>ブショ未入力</v>
      </c>
      <c r="H35" s="140"/>
      <c r="I35" s="138"/>
      <c r="J35" s="141" t="str">
        <f t="shared" si="0"/>
        <v>部署未入力</v>
      </c>
      <c r="K35" s="140"/>
      <c r="L35" s="138"/>
      <c r="M35" s="142" t="str">
        <f t="shared" si="1"/>
        <v>BUSHO未入力</v>
      </c>
      <c r="N35" s="143"/>
      <c r="O35" s="144"/>
      <c r="P35" s="145" t="str">
        <f t="shared" si="30"/>
        <v>NG</v>
      </c>
      <c r="Q35" s="146"/>
      <c r="R35" s="147"/>
      <c r="S35" s="148"/>
      <c r="T35" s="149" t="str">
        <f t="shared" si="31"/>
        <v/>
      </c>
      <c r="U35" s="129" t="str">
        <f t="shared" si="36"/>
        <v>NG</v>
      </c>
      <c r="V35" s="129" t="str">
        <f t="shared" si="32"/>
        <v>OK</v>
      </c>
      <c r="W35" s="130" t="str">
        <f t="shared" si="33"/>
        <v>判定中</v>
      </c>
      <c r="X35" s="60" t="str">
        <f t="shared" si="34"/>
        <v>NG</v>
      </c>
      <c r="Y35" s="60" t="str">
        <f t="shared" si="2"/>
        <v/>
      </c>
      <c r="Z35" s="60" t="str">
        <f t="shared" si="3"/>
        <v>年月日</v>
      </c>
      <c r="AA35" s="60" t="str">
        <f t="shared" si="4"/>
        <v/>
      </c>
      <c r="AB35" s="60" t="str">
        <f t="shared" si="5"/>
        <v/>
      </c>
      <c r="AC35" s="60" t="str">
        <f t="shared" si="6"/>
        <v/>
      </c>
      <c r="AD35" s="60" t="str">
        <f t="shared" si="7"/>
        <v/>
      </c>
      <c r="AE35" s="60" t="str">
        <f t="shared" si="8"/>
        <v/>
      </c>
      <c r="AF35" s="60" t="str">
        <f t="shared" si="9"/>
        <v/>
      </c>
      <c r="AG35" s="131" t="e">
        <f t="shared" si="11"/>
        <v>#VALUE!</v>
      </c>
      <c r="AH35" s="60" t="e">
        <f t="shared" si="12"/>
        <v>#VALUE!</v>
      </c>
      <c r="AI35" s="60" t="e">
        <f t="shared" si="13"/>
        <v>#VALUE!</v>
      </c>
      <c r="AJ35" s="60" t="e">
        <f t="shared" si="14"/>
        <v>#VALUE!</v>
      </c>
      <c r="AK35" s="60" t="e">
        <f t="shared" si="15"/>
        <v>#VALUE!</v>
      </c>
      <c r="AL35" s="60" t="str">
        <f t="shared" si="16"/>
        <v/>
      </c>
      <c r="AM35" s="60" t="str">
        <f t="shared" si="17"/>
        <v/>
      </c>
      <c r="AN35" s="60" t="str">
        <f t="shared" si="18"/>
        <v/>
      </c>
      <c r="AO35" s="60" t="str">
        <f t="shared" si="19"/>
        <v/>
      </c>
      <c r="AP35" s="60" t="str">
        <f t="shared" si="20"/>
        <v/>
      </c>
      <c r="AQ35" s="60" t="str">
        <f t="shared" si="21"/>
        <v/>
      </c>
      <c r="AR35" s="132" t="s">
        <v>160</v>
      </c>
      <c r="AS35" s="132" t="s">
        <v>161</v>
      </c>
      <c r="AT35" s="132" t="s">
        <v>162</v>
      </c>
      <c r="AU35" s="132" t="s">
        <v>163</v>
      </c>
      <c r="AV35" s="132" t="s">
        <v>164</v>
      </c>
      <c r="AW35" s="132" t="s">
        <v>165</v>
      </c>
      <c r="AX35" s="132" t="s">
        <v>166</v>
      </c>
      <c r="AY35" s="132" t="s">
        <v>167</v>
      </c>
      <c r="AZ35" s="132" t="s">
        <v>168</v>
      </c>
      <c r="BA35" s="132" t="s">
        <v>169</v>
      </c>
      <c r="BB35" s="72" t="str">
        <f t="shared" si="22"/>
        <v/>
      </c>
      <c r="BC35" s="72" t="str">
        <f t="shared" si="23"/>
        <v/>
      </c>
      <c r="BD35" s="72" t="str">
        <f t="shared" si="24"/>
        <v/>
      </c>
      <c r="BE35" s="60" t="str">
        <f t="shared" si="25"/>
        <v/>
      </c>
      <c r="BF35" s="150">
        <f t="shared" si="37"/>
        <v>0</v>
      </c>
      <c r="BG35" s="60">
        <f t="shared" si="26"/>
        <v>0</v>
      </c>
      <c r="BH35" s="60">
        <f t="shared" si="27"/>
        <v>0</v>
      </c>
      <c r="BI35" s="60">
        <f t="shared" si="28"/>
        <v>0</v>
      </c>
      <c r="BJ35" s="151" t="str">
        <f t="shared" si="35"/>
        <v/>
      </c>
      <c r="BK35" s="66"/>
      <c r="BL35" s="66"/>
    </row>
    <row r="36" spans="1:64" ht="43.4" customHeight="1" thickTop="1" thickBot="1" x14ac:dyDescent="0.6">
      <c r="A36" s="133">
        <v>5</v>
      </c>
      <c r="B36" s="134"/>
      <c r="C36" s="135"/>
      <c r="D36" s="136" t="str">
        <f t="shared" si="29"/>
        <v>組織　　コード</v>
      </c>
      <c r="E36" s="137"/>
      <c r="F36" s="138"/>
      <c r="G36" s="139" t="str">
        <f t="shared" si="10"/>
        <v>ブショ未入力</v>
      </c>
      <c r="H36" s="140"/>
      <c r="I36" s="138"/>
      <c r="J36" s="141" t="str">
        <f t="shared" si="0"/>
        <v>部署未入力</v>
      </c>
      <c r="K36" s="140"/>
      <c r="L36" s="138"/>
      <c r="M36" s="142" t="str">
        <f t="shared" si="1"/>
        <v>BUSHO未入力</v>
      </c>
      <c r="N36" s="143"/>
      <c r="O36" s="144"/>
      <c r="P36" s="145" t="str">
        <f t="shared" si="30"/>
        <v>NG</v>
      </c>
      <c r="Q36" s="146"/>
      <c r="R36" s="147"/>
      <c r="S36" s="148"/>
      <c r="T36" s="149" t="str">
        <f t="shared" si="31"/>
        <v/>
      </c>
      <c r="U36" s="129" t="str">
        <f t="shared" si="36"/>
        <v>NG</v>
      </c>
      <c r="V36" s="129" t="str">
        <f t="shared" si="32"/>
        <v>OK</v>
      </c>
      <c r="W36" s="130" t="str">
        <f t="shared" si="33"/>
        <v>判定中</v>
      </c>
      <c r="X36" s="60" t="str">
        <f t="shared" si="34"/>
        <v>NG</v>
      </c>
      <c r="Y36" s="60" t="str">
        <f t="shared" si="2"/>
        <v/>
      </c>
      <c r="Z36" s="60" t="str">
        <f t="shared" si="3"/>
        <v>年月日</v>
      </c>
      <c r="AA36" s="60" t="str">
        <f t="shared" si="4"/>
        <v/>
      </c>
      <c r="AB36" s="60" t="str">
        <f t="shared" si="5"/>
        <v/>
      </c>
      <c r="AC36" s="60" t="str">
        <f t="shared" si="6"/>
        <v/>
      </c>
      <c r="AD36" s="60" t="str">
        <f t="shared" si="7"/>
        <v/>
      </c>
      <c r="AE36" s="60" t="str">
        <f t="shared" si="8"/>
        <v/>
      </c>
      <c r="AF36" s="60" t="str">
        <f t="shared" si="9"/>
        <v/>
      </c>
      <c r="AG36" s="131" t="e">
        <f t="shared" si="11"/>
        <v>#VALUE!</v>
      </c>
      <c r="AH36" s="60" t="e">
        <f t="shared" si="12"/>
        <v>#VALUE!</v>
      </c>
      <c r="AI36" s="60" t="e">
        <f t="shared" si="13"/>
        <v>#VALUE!</v>
      </c>
      <c r="AJ36" s="60" t="e">
        <f t="shared" si="14"/>
        <v>#VALUE!</v>
      </c>
      <c r="AK36" s="60" t="e">
        <f t="shared" si="15"/>
        <v>#VALUE!</v>
      </c>
      <c r="AL36" s="60" t="str">
        <f t="shared" si="16"/>
        <v/>
      </c>
      <c r="AM36" s="60" t="str">
        <f t="shared" si="17"/>
        <v/>
      </c>
      <c r="AN36" s="60" t="str">
        <f t="shared" si="18"/>
        <v/>
      </c>
      <c r="AO36" s="60" t="str">
        <f t="shared" si="19"/>
        <v/>
      </c>
      <c r="AP36" s="60" t="str">
        <f t="shared" si="20"/>
        <v/>
      </c>
      <c r="AQ36" s="60" t="str">
        <f t="shared" si="21"/>
        <v/>
      </c>
      <c r="AR36" s="132" t="s">
        <v>160</v>
      </c>
      <c r="AS36" s="132" t="s">
        <v>161</v>
      </c>
      <c r="AT36" s="132" t="s">
        <v>162</v>
      </c>
      <c r="AU36" s="132" t="s">
        <v>163</v>
      </c>
      <c r="AV36" s="132" t="s">
        <v>164</v>
      </c>
      <c r="AW36" s="132" t="s">
        <v>165</v>
      </c>
      <c r="AX36" s="132" t="s">
        <v>166</v>
      </c>
      <c r="AY36" s="132" t="s">
        <v>167</v>
      </c>
      <c r="AZ36" s="132" t="s">
        <v>168</v>
      </c>
      <c r="BA36" s="132" t="s">
        <v>169</v>
      </c>
      <c r="BB36" s="72" t="str">
        <f t="shared" si="22"/>
        <v/>
      </c>
      <c r="BC36" s="72" t="str">
        <f t="shared" si="23"/>
        <v/>
      </c>
      <c r="BD36" s="72" t="str">
        <f t="shared" si="24"/>
        <v/>
      </c>
      <c r="BE36" s="60" t="str">
        <f t="shared" si="25"/>
        <v/>
      </c>
      <c r="BF36" s="150">
        <f t="shared" si="37"/>
        <v>0</v>
      </c>
      <c r="BG36" s="60">
        <f t="shared" si="26"/>
        <v>0</v>
      </c>
      <c r="BH36" s="60">
        <f t="shared" si="27"/>
        <v>0</v>
      </c>
      <c r="BI36" s="60">
        <f t="shared" si="28"/>
        <v>0</v>
      </c>
      <c r="BJ36" s="151" t="str">
        <f t="shared" si="35"/>
        <v/>
      </c>
      <c r="BK36" s="66"/>
      <c r="BL36" s="66"/>
    </row>
    <row r="37" spans="1:64" ht="43.4" customHeight="1" thickTop="1" thickBot="1" x14ac:dyDescent="0.6">
      <c r="A37" s="133">
        <v>6</v>
      </c>
      <c r="B37" s="134"/>
      <c r="C37" s="135"/>
      <c r="D37" s="136" t="str">
        <f t="shared" si="29"/>
        <v>組織　　コード</v>
      </c>
      <c r="E37" s="137"/>
      <c r="F37" s="138"/>
      <c r="G37" s="139" t="str">
        <f t="shared" si="10"/>
        <v>ブショ未入力</v>
      </c>
      <c r="H37" s="140"/>
      <c r="I37" s="138"/>
      <c r="J37" s="141" t="str">
        <f t="shared" si="0"/>
        <v>部署未入力</v>
      </c>
      <c r="K37" s="140"/>
      <c r="L37" s="138"/>
      <c r="M37" s="142" t="str">
        <f t="shared" si="1"/>
        <v>BUSHO未入力</v>
      </c>
      <c r="N37" s="143"/>
      <c r="O37" s="144"/>
      <c r="P37" s="145" t="str">
        <f t="shared" si="30"/>
        <v>NG</v>
      </c>
      <c r="Q37" s="146"/>
      <c r="R37" s="147"/>
      <c r="S37" s="148"/>
      <c r="T37" s="149" t="str">
        <f t="shared" si="31"/>
        <v/>
      </c>
      <c r="U37" s="129" t="str">
        <f t="shared" si="36"/>
        <v>NG</v>
      </c>
      <c r="V37" s="129" t="str">
        <f t="shared" si="32"/>
        <v>OK</v>
      </c>
      <c r="W37" s="130" t="str">
        <f t="shared" si="33"/>
        <v>判定中</v>
      </c>
      <c r="X37" s="60" t="str">
        <f t="shared" si="34"/>
        <v>NG</v>
      </c>
      <c r="Y37" s="60" t="str">
        <f t="shared" si="2"/>
        <v/>
      </c>
      <c r="Z37" s="60" t="str">
        <f t="shared" si="3"/>
        <v>年月日</v>
      </c>
      <c r="AA37" s="60" t="str">
        <f t="shared" si="4"/>
        <v/>
      </c>
      <c r="AB37" s="60" t="str">
        <f t="shared" si="5"/>
        <v/>
      </c>
      <c r="AC37" s="60" t="str">
        <f t="shared" si="6"/>
        <v/>
      </c>
      <c r="AD37" s="60" t="str">
        <f t="shared" si="7"/>
        <v/>
      </c>
      <c r="AE37" s="60" t="str">
        <f t="shared" si="8"/>
        <v/>
      </c>
      <c r="AF37" s="60" t="str">
        <f t="shared" si="9"/>
        <v/>
      </c>
      <c r="AG37" s="131" t="e">
        <f t="shared" si="11"/>
        <v>#VALUE!</v>
      </c>
      <c r="AH37" s="60" t="e">
        <f t="shared" si="12"/>
        <v>#VALUE!</v>
      </c>
      <c r="AI37" s="60" t="e">
        <f t="shared" si="13"/>
        <v>#VALUE!</v>
      </c>
      <c r="AJ37" s="60" t="e">
        <f t="shared" si="14"/>
        <v>#VALUE!</v>
      </c>
      <c r="AK37" s="60" t="e">
        <f t="shared" si="15"/>
        <v>#VALUE!</v>
      </c>
      <c r="AL37" s="60" t="str">
        <f t="shared" si="16"/>
        <v/>
      </c>
      <c r="AM37" s="60" t="str">
        <f t="shared" si="17"/>
        <v/>
      </c>
      <c r="AN37" s="60" t="str">
        <f t="shared" si="18"/>
        <v/>
      </c>
      <c r="AO37" s="60" t="str">
        <f t="shared" si="19"/>
        <v/>
      </c>
      <c r="AP37" s="60" t="str">
        <f t="shared" si="20"/>
        <v/>
      </c>
      <c r="AQ37" s="60" t="str">
        <f t="shared" si="21"/>
        <v/>
      </c>
      <c r="AR37" s="132" t="s">
        <v>160</v>
      </c>
      <c r="AS37" s="132" t="s">
        <v>161</v>
      </c>
      <c r="AT37" s="132" t="s">
        <v>162</v>
      </c>
      <c r="AU37" s="132" t="s">
        <v>163</v>
      </c>
      <c r="AV37" s="132" t="s">
        <v>164</v>
      </c>
      <c r="AW37" s="132" t="s">
        <v>165</v>
      </c>
      <c r="AX37" s="132" t="s">
        <v>166</v>
      </c>
      <c r="AY37" s="132" t="s">
        <v>167</v>
      </c>
      <c r="AZ37" s="132" t="s">
        <v>168</v>
      </c>
      <c r="BA37" s="132" t="s">
        <v>169</v>
      </c>
      <c r="BB37" s="72" t="str">
        <f t="shared" si="22"/>
        <v/>
      </c>
      <c r="BC37" s="72" t="str">
        <f t="shared" si="23"/>
        <v/>
      </c>
      <c r="BD37" s="72" t="str">
        <f t="shared" si="24"/>
        <v/>
      </c>
      <c r="BE37" s="60" t="str">
        <f t="shared" si="25"/>
        <v/>
      </c>
      <c r="BF37" s="150">
        <f t="shared" si="37"/>
        <v>0</v>
      </c>
      <c r="BG37" s="60">
        <f t="shared" si="26"/>
        <v>0</v>
      </c>
      <c r="BH37" s="60">
        <f t="shared" si="27"/>
        <v>0</v>
      </c>
      <c r="BI37" s="60">
        <f t="shared" si="28"/>
        <v>0</v>
      </c>
      <c r="BJ37" s="151" t="str">
        <f t="shared" si="35"/>
        <v/>
      </c>
      <c r="BK37" s="66"/>
      <c r="BL37" s="66"/>
    </row>
    <row r="38" spans="1:64" ht="43.4" customHeight="1" thickTop="1" thickBot="1" x14ac:dyDescent="0.6">
      <c r="A38" s="133">
        <v>7</v>
      </c>
      <c r="B38" s="134"/>
      <c r="C38" s="135"/>
      <c r="D38" s="136" t="str">
        <f t="shared" si="29"/>
        <v>組織　　コード</v>
      </c>
      <c r="E38" s="137"/>
      <c r="F38" s="138"/>
      <c r="G38" s="139" t="str">
        <f t="shared" si="10"/>
        <v>ブショ未入力</v>
      </c>
      <c r="H38" s="140"/>
      <c r="I38" s="138"/>
      <c r="J38" s="141" t="str">
        <f t="shared" si="0"/>
        <v>部署未入力</v>
      </c>
      <c r="K38" s="140"/>
      <c r="L38" s="138"/>
      <c r="M38" s="142" t="str">
        <f t="shared" si="1"/>
        <v>BUSHO未入力</v>
      </c>
      <c r="N38" s="143"/>
      <c r="O38" s="144"/>
      <c r="P38" s="145" t="str">
        <f t="shared" si="30"/>
        <v>NG</v>
      </c>
      <c r="Q38" s="146"/>
      <c r="R38" s="147"/>
      <c r="S38" s="148"/>
      <c r="T38" s="149" t="str">
        <f t="shared" si="31"/>
        <v/>
      </c>
      <c r="U38" s="129" t="str">
        <f t="shared" si="36"/>
        <v>NG</v>
      </c>
      <c r="V38" s="129" t="str">
        <f t="shared" si="32"/>
        <v>OK</v>
      </c>
      <c r="W38" s="130" t="str">
        <f t="shared" si="33"/>
        <v>判定中</v>
      </c>
      <c r="X38" s="60" t="str">
        <f t="shared" si="34"/>
        <v>NG</v>
      </c>
      <c r="Y38" s="60" t="str">
        <f t="shared" si="2"/>
        <v/>
      </c>
      <c r="Z38" s="60" t="str">
        <f t="shared" si="3"/>
        <v>年月日</v>
      </c>
      <c r="AA38" s="60" t="str">
        <f t="shared" si="4"/>
        <v/>
      </c>
      <c r="AB38" s="60" t="str">
        <f t="shared" si="5"/>
        <v/>
      </c>
      <c r="AC38" s="60" t="str">
        <f t="shared" si="6"/>
        <v/>
      </c>
      <c r="AD38" s="60" t="str">
        <f t="shared" si="7"/>
        <v/>
      </c>
      <c r="AE38" s="60" t="str">
        <f t="shared" si="8"/>
        <v/>
      </c>
      <c r="AF38" s="60" t="str">
        <f t="shared" si="9"/>
        <v/>
      </c>
      <c r="AG38" s="131" t="e">
        <f t="shared" si="11"/>
        <v>#VALUE!</v>
      </c>
      <c r="AH38" s="60" t="e">
        <f t="shared" si="12"/>
        <v>#VALUE!</v>
      </c>
      <c r="AI38" s="60" t="e">
        <f t="shared" si="13"/>
        <v>#VALUE!</v>
      </c>
      <c r="AJ38" s="60" t="e">
        <f t="shared" si="14"/>
        <v>#VALUE!</v>
      </c>
      <c r="AK38" s="60" t="e">
        <f t="shared" si="15"/>
        <v>#VALUE!</v>
      </c>
      <c r="AL38" s="60" t="str">
        <f t="shared" si="16"/>
        <v/>
      </c>
      <c r="AM38" s="60" t="str">
        <f t="shared" si="17"/>
        <v/>
      </c>
      <c r="AN38" s="60" t="str">
        <f t="shared" si="18"/>
        <v/>
      </c>
      <c r="AO38" s="60" t="str">
        <f t="shared" si="19"/>
        <v/>
      </c>
      <c r="AP38" s="60" t="str">
        <f t="shared" si="20"/>
        <v/>
      </c>
      <c r="AQ38" s="60" t="str">
        <f t="shared" si="21"/>
        <v/>
      </c>
      <c r="AR38" s="132" t="s">
        <v>160</v>
      </c>
      <c r="AS38" s="132" t="s">
        <v>161</v>
      </c>
      <c r="AT38" s="132" t="s">
        <v>162</v>
      </c>
      <c r="AU38" s="132" t="s">
        <v>163</v>
      </c>
      <c r="AV38" s="132" t="s">
        <v>164</v>
      </c>
      <c r="AW38" s="132" t="s">
        <v>165</v>
      </c>
      <c r="AX38" s="132" t="s">
        <v>166</v>
      </c>
      <c r="AY38" s="132" t="s">
        <v>167</v>
      </c>
      <c r="AZ38" s="132" t="s">
        <v>168</v>
      </c>
      <c r="BA38" s="132" t="s">
        <v>169</v>
      </c>
      <c r="BB38" s="72" t="str">
        <f t="shared" si="22"/>
        <v/>
      </c>
      <c r="BC38" s="72" t="str">
        <f t="shared" si="23"/>
        <v/>
      </c>
      <c r="BD38" s="72" t="str">
        <f t="shared" si="24"/>
        <v/>
      </c>
      <c r="BE38" s="60" t="str">
        <f t="shared" si="25"/>
        <v/>
      </c>
      <c r="BF38" s="150">
        <f t="shared" si="37"/>
        <v>0</v>
      </c>
      <c r="BG38" s="60">
        <f t="shared" si="26"/>
        <v>0</v>
      </c>
      <c r="BH38" s="60">
        <f t="shared" si="27"/>
        <v>0</v>
      </c>
      <c r="BI38" s="60">
        <f t="shared" si="28"/>
        <v>0</v>
      </c>
      <c r="BJ38" s="151" t="str">
        <f t="shared" si="35"/>
        <v/>
      </c>
      <c r="BK38" s="66"/>
      <c r="BL38" s="66"/>
    </row>
    <row r="39" spans="1:64" ht="43.4" customHeight="1" thickTop="1" thickBot="1" x14ac:dyDescent="0.6">
      <c r="A39" s="133">
        <v>8</v>
      </c>
      <c r="B39" s="134"/>
      <c r="C39" s="135"/>
      <c r="D39" s="136" t="str">
        <f t="shared" si="29"/>
        <v>組織　　コード</v>
      </c>
      <c r="E39" s="137"/>
      <c r="F39" s="138"/>
      <c r="G39" s="139" t="str">
        <f t="shared" si="10"/>
        <v>ブショ未入力</v>
      </c>
      <c r="H39" s="140"/>
      <c r="I39" s="138"/>
      <c r="J39" s="141" t="str">
        <f t="shared" si="0"/>
        <v>部署未入力</v>
      </c>
      <c r="K39" s="140"/>
      <c r="L39" s="138"/>
      <c r="M39" s="142" t="str">
        <f t="shared" si="1"/>
        <v>BUSHO未入力</v>
      </c>
      <c r="N39" s="143"/>
      <c r="O39" s="144"/>
      <c r="P39" s="145" t="str">
        <f t="shared" si="30"/>
        <v>NG</v>
      </c>
      <c r="Q39" s="146"/>
      <c r="R39" s="147"/>
      <c r="S39" s="148"/>
      <c r="T39" s="149" t="str">
        <f t="shared" si="31"/>
        <v/>
      </c>
      <c r="U39" s="129" t="str">
        <f t="shared" si="36"/>
        <v>NG</v>
      </c>
      <c r="V39" s="129" t="str">
        <f t="shared" si="32"/>
        <v>OK</v>
      </c>
      <c r="W39" s="130" t="str">
        <f t="shared" si="33"/>
        <v>判定中</v>
      </c>
      <c r="X39" s="60" t="str">
        <f t="shared" si="34"/>
        <v>NG</v>
      </c>
      <c r="Y39" s="60" t="str">
        <f t="shared" si="2"/>
        <v/>
      </c>
      <c r="Z39" s="60" t="str">
        <f t="shared" si="3"/>
        <v>年月日</v>
      </c>
      <c r="AA39" s="60" t="str">
        <f t="shared" si="4"/>
        <v/>
      </c>
      <c r="AB39" s="60" t="str">
        <f t="shared" si="5"/>
        <v/>
      </c>
      <c r="AC39" s="60" t="str">
        <f t="shared" si="6"/>
        <v/>
      </c>
      <c r="AD39" s="60" t="str">
        <f t="shared" si="7"/>
        <v/>
      </c>
      <c r="AE39" s="60" t="str">
        <f t="shared" si="8"/>
        <v/>
      </c>
      <c r="AF39" s="60" t="str">
        <f t="shared" si="9"/>
        <v/>
      </c>
      <c r="AG39" s="131" t="e">
        <f t="shared" si="11"/>
        <v>#VALUE!</v>
      </c>
      <c r="AH39" s="60" t="e">
        <f t="shared" si="12"/>
        <v>#VALUE!</v>
      </c>
      <c r="AI39" s="60" t="e">
        <f t="shared" si="13"/>
        <v>#VALUE!</v>
      </c>
      <c r="AJ39" s="60" t="e">
        <f t="shared" si="14"/>
        <v>#VALUE!</v>
      </c>
      <c r="AK39" s="60" t="e">
        <f t="shared" si="15"/>
        <v>#VALUE!</v>
      </c>
      <c r="AL39" s="60" t="str">
        <f t="shared" si="16"/>
        <v/>
      </c>
      <c r="AM39" s="60" t="str">
        <f t="shared" si="17"/>
        <v/>
      </c>
      <c r="AN39" s="60" t="str">
        <f t="shared" si="18"/>
        <v/>
      </c>
      <c r="AO39" s="60" t="str">
        <f t="shared" si="19"/>
        <v/>
      </c>
      <c r="AP39" s="60" t="str">
        <f t="shared" si="20"/>
        <v/>
      </c>
      <c r="AQ39" s="60" t="str">
        <f t="shared" si="21"/>
        <v/>
      </c>
      <c r="AR39" s="132" t="s">
        <v>160</v>
      </c>
      <c r="AS39" s="132" t="s">
        <v>161</v>
      </c>
      <c r="AT39" s="132" t="s">
        <v>162</v>
      </c>
      <c r="AU39" s="132" t="s">
        <v>163</v>
      </c>
      <c r="AV39" s="132" t="s">
        <v>164</v>
      </c>
      <c r="AW39" s="132" t="s">
        <v>165</v>
      </c>
      <c r="AX39" s="132" t="s">
        <v>166</v>
      </c>
      <c r="AY39" s="132" t="s">
        <v>167</v>
      </c>
      <c r="AZ39" s="132" t="s">
        <v>168</v>
      </c>
      <c r="BA39" s="132" t="s">
        <v>169</v>
      </c>
      <c r="BB39" s="72" t="str">
        <f t="shared" si="22"/>
        <v/>
      </c>
      <c r="BC39" s="72" t="str">
        <f t="shared" si="23"/>
        <v/>
      </c>
      <c r="BD39" s="72" t="str">
        <f t="shared" si="24"/>
        <v/>
      </c>
      <c r="BE39" s="60" t="str">
        <f t="shared" si="25"/>
        <v/>
      </c>
      <c r="BF39" s="150">
        <f t="shared" si="37"/>
        <v>0</v>
      </c>
      <c r="BG39" s="60">
        <f t="shared" si="26"/>
        <v>0</v>
      </c>
      <c r="BH39" s="60">
        <f t="shared" si="27"/>
        <v>0</v>
      </c>
      <c r="BI39" s="60">
        <f t="shared" si="28"/>
        <v>0</v>
      </c>
      <c r="BJ39" s="151" t="str">
        <f t="shared" si="35"/>
        <v/>
      </c>
      <c r="BK39" s="66"/>
      <c r="BL39" s="66"/>
    </row>
    <row r="40" spans="1:64" ht="43.4" customHeight="1" thickTop="1" thickBot="1" x14ac:dyDescent="0.6">
      <c r="A40" s="133">
        <v>9</v>
      </c>
      <c r="B40" s="134"/>
      <c r="C40" s="135"/>
      <c r="D40" s="136" t="str">
        <f t="shared" si="29"/>
        <v>組織　　コード</v>
      </c>
      <c r="E40" s="137"/>
      <c r="F40" s="138"/>
      <c r="G40" s="139" t="str">
        <f t="shared" si="10"/>
        <v>ブショ未入力</v>
      </c>
      <c r="H40" s="140"/>
      <c r="I40" s="138"/>
      <c r="J40" s="141" t="str">
        <f t="shared" si="0"/>
        <v>部署未入力</v>
      </c>
      <c r="K40" s="140"/>
      <c r="L40" s="138"/>
      <c r="M40" s="142" t="str">
        <f t="shared" si="1"/>
        <v>BUSHO未入力</v>
      </c>
      <c r="N40" s="143"/>
      <c r="O40" s="144"/>
      <c r="P40" s="145" t="str">
        <f t="shared" si="30"/>
        <v>NG</v>
      </c>
      <c r="Q40" s="146"/>
      <c r="R40" s="147"/>
      <c r="S40" s="148"/>
      <c r="T40" s="149" t="str">
        <f t="shared" si="31"/>
        <v/>
      </c>
      <c r="U40" s="129" t="str">
        <f t="shared" si="36"/>
        <v>NG</v>
      </c>
      <c r="V40" s="129" t="str">
        <f t="shared" si="32"/>
        <v>OK</v>
      </c>
      <c r="W40" s="130" t="str">
        <f t="shared" si="33"/>
        <v>判定中</v>
      </c>
      <c r="X40" s="60" t="str">
        <f t="shared" si="34"/>
        <v>NG</v>
      </c>
      <c r="Y40" s="60" t="str">
        <f t="shared" si="2"/>
        <v/>
      </c>
      <c r="Z40" s="60" t="str">
        <f t="shared" si="3"/>
        <v>年月日</v>
      </c>
      <c r="AA40" s="60" t="str">
        <f t="shared" si="4"/>
        <v/>
      </c>
      <c r="AB40" s="60" t="str">
        <f t="shared" si="5"/>
        <v/>
      </c>
      <c r="AC40" s="60" t="str">
        <f t="shared" si="6"/>
        <v/>
      </c>
      <c r="AD40" s="60" t="str">
        <f t="shared" si="7"/>
        <v/>
      </c>
      <c r="AE40" s="60" t="str">
        <f t="shared" si="8"/>
        <v/>
      </c>
      <c r="AF40" s="60" t="str">
        <f t="shared" si="9"/>
        <v/>
      </c>
      <c r="AG40" s="131" t="e">
        <f t="shared" si="11"/>
        <v>#VALUE!</v>
      </c>
      <c r="AH40" s="60" t="e">
        <f t="shared" si="12"/>
        <v>#VALUE!</v>
      </c>
      <c r="AI40" s="60" t="e">
        <f t="shared" si="13"/>
        <v>#VALUE!</v>
      </c>
      <c r="AJ40" s="60" t="e">
        <f t="shared" si="14"/>
        <v>#VALUE!</v>
      </c>
      <c r="AK40" s="60" t="e">
        <f t="shared" si="15"/>
        <v>#VALUE!</v>
      </c>
      <c r="AL40" s="60" t="str">
        <f t="shared" si="16"/>
        <v/>
      </c>
      <c r="AM40" s="60" t="str">
        <f t="shared" si="17"/>
        <v/>
      </c>
      <c r="AN40" s="60" t="str">
        <f t="shared" si="18"/>
        <v/>
      </c>
      <c r="AO40" s="60" t="str">
        <f t="shared" si="19"/>
        <v/>
      </c>
      <c r="AP40" s="60" t="str">
        <f t="shared" si="20"/>
        <v/>
      </c>
      <c r="AQ40" s="60" t="str">
        <f t="shared" si="21"/>
        <v/>
      </c>
      <c r="AR40" s="132" t="s">
        <v>160</v>
      </c>
      <c r="AS40" s="132" t="s">
        <v>161</v>
      </c>
      <c r="AT40" s="132" t="s">
        <v>162</v>
      </c>
      <c r="AU40" s="132" t="s">
        <v>163</v>
      </c>
      <c r="AV40" s="132" t="s">
        <v>164</v>
      </c>
      <c r="AW40" s="132" t="s">
        <v>165</v>
      </c>
      <c r="AX40" s="132" t="s">
        <v>166</v>
      </c>
      <c r="AY40" s="132" t="s">
        <v>167</v>
      </c>
      <c r="AZ40" s="132" t="s">
        <v>168</v>
      </c>
      <c r="BA40" s="132" t="s">
        <v>169</v>
      </c>
      <c r="BB40" s="72" t="str">
        <f t="shared" si="22"/>
        <v/>
      </c>
      <c r="BC40" s="72" t="str">
        <f t="shared" si="23"/>
        <v/>
      </c>
      <c r="BD40" s="72" t="str">
        <f t="shared" si="24"/>
        <v/>
      </c>
      <c r="BE40" s="60" t="str">
        <f t="shared" si="25"/>
        <v/>
      </c>
      <c r="BF40" s="150">
        <f t="shared" si="37"/>
        <v>0</v>
      </c>
      <c r="BG40" s="60">
        <f t="shared" si="26"/>
        <v>0</v>
      </c>
      <c r="BH40" s="60">
        <f t="shared" si="27"/>
        <v>0</v>
      </c>
      <c r="BI40" s="60">
        <f t="shared" si="28"/>
        <v>0</v>
      </c>
      <c r="BJ40" s="151" t="str">
        <f t="shared" si="35"/>
        <v/>
      </c>
      <c r="BK40" s="66"/>
      <c r="BL40" s="66"/>
    </row>
    <row r="41" spans="1:64" ht="43.4" customHeight="1" thickTop="1" thickBot="1" x14ac:dyDescent="0.6">
      <c r="A41" s="133">
        <v>10</v>
      </c>
      <c r="B41" s="134"/>
      <c r="C41" s="135"/>
      <c r="D41" s="136" t="str">
        <f t="shared" si="29"/>
        <v>組織　　コード</v>
      </c>
      <c r="E41" s="137"/>
      <c r="F41" s="138"/>
      <c r="G41" s="139" t="str">
        <f t="shared" si="10"/>
        <v>ブショ未入力</v>
      </c>
      <c r="H41" s="140"/>
      <c r="I41" s="138"/>
      <c r="J41" s="141" t="str">
        <f t="shared" si="0"/>
        <v>部署未入力</v>
      </c>
      <c r="K41" s="140"/>
      <c r="L41" s="138"/>
      <c r="M41" s="142" t="str">
        <f t="shared" si="1"/>
        <v>BUSHO未入力</v>
      </c>
      <c r="N41" s="143"/>
      <c r="O41" s="144"/>
      <c r="P41" s="145" t="str">
        <f t="shared" si="30"/>
        <v>NG</v>
      </c>
      <c r="Q41" s="146"/>
      <c r="R41" s="147"/>
      <c r="S41" s="148"/>
      <c r="T41" s="149" t="str">
        <f t="shared" si="31"/>
        <v/>
      </c>
      <c r="U41" s="129" t="str">
        <f t="shared" si="36"/>
        <v>NG</v>
      </c>
      <c r="V41" s="129" t="str">
        <f t="shared" si="32"/>
        <v>OK</v>
      </c>
      <c r="W41" s="130" t="str">
        <f t="shared" si="33"/>
        <v>判定中</v>
      </c>
      <c r="X41" s="60" t="str">
        <f t="shared" si="34"/>
        <v>NG</v>
      </c>
      <c r="Y41" s="60" t="str">
        <f t="shared" si="2"/>
        <v/>
      </c>
      <c r="Z41" s="60" t="str">
        <f t="shared" si="3"/>
        <v>年月日</v>
      </c>
      <c r="AA41" s="60" t="str">
        <f t="shared" si="4"/>
        <v/>
      </c>
      <c r="AB41" s="60" t="str">
        <f t="shared" si="5"/>
        <v/>
      </c>
      <c r="AC41" s="60" t="str">
        <f t="shared" si="6"/>
        <v/>
      </c>
      <c r="AD41" s="60" t="str">
        <f t="shared" si="7"/>
        <v/>
      </c>
      <c r="AE41" s="60" t="str">
        <f t="shared" si="8"/>
        <v/>
      </c>
      <c r="AF41" s="60" t="str">
        <f t="shared" si="9"/>
        <v/>
      </c>
      <c r="AG41" s="131" t="e">
        <f t="shared" si="11"/>
        <v>#VALUE!</v>
      </c>
      <c r="AH41" s="60" t="e">
        <f t="shared" si="12"/>
        <v>#VALUE!</v>
      </c>
      <c r="AI41" s="60" t="e">
        <f t="shared" si="13"/>
        <v>#VALUE!</v>
      </c>
      <c r="AJ41" s="60" t="e">
        <f t="shared" si="14"/>
        <v>#VALUE!</v>
      </c>
      <c r="AK41" s="60" t="e">
        <f t="shared" si="15"/>
        <v>#VALUE!</v>
      </c>
      <c r="AL41" s="60" t="str">
        <f t="shared" si="16"/>
        <v/>
      </c>
      <c r="AM41" s="60" t="str">
        <f t="shared" si="17"/>
        <v/>
      </c>
      <c r="AN41" s="60" t="str">
        <f t="shared" si="18"/>
        <v/>
      </c>
      <c r="AO41" s="60" t="str">
        <f t="shared" si="19"/>
        <v/>
      </c>
      <c r="AP41" s="60" t="str">
        <f t="shared" si="20"/>
        <v/>
      </c>
      <c r="AQ41" s="60" t="str">
        <f t="shared" si="21"/>
        <v/>
      </c>
      <c r="AR41" s="132" t="s">
        <v>160</v>
      </c>
      <c r="AS41" s="132" t="s">
        <v>161</v>
      </c>
      <c r="AT41" s="132" t="s">
        <v>162</v>
      </c>
      <c r="AU41" s="132" t="s">
        <v>163</v>
      </c>
      <c r="AV41" s="132" t="s">
        <v>164</v>
      </c>
      <c r="AW41" s="132" t="s">
        <v>165</v>
      </c>
      <c r="AX41" s="132" t="s">
        <v>166</v>
      </c>
      <c r="AY41" s="132" t="s">
        <v>167</v>
      </c>
      <c r="AZ41" s="132" t="s">
        <v>168</v>
      </c>
      <c r="BA41" s="132" t="s">
        <v>169</v>
      </c>
      <c r="BB41" s="72" t="str">
        <f t="shared" si="22"/>
        <v/>
      </c>
      <c r="BC41" s="72" t="str">
        <f t="shared" si="23"/>
        <v/>
      </c>
      <c r="BD41" s="72" t="str">
        <f t="shared" si="24"/>
        <v/>
      </c>
      <c r="BE41" s="60" t="str">
        <f t="shared" si="25"/>
        <v/>
      </c>
      <c r="BF41" s="150">
        <f t="shared" si="37"/>
        <v>0</v>
      </c>
      <c r="BG41" s="60">
        <f t="shared" si="26"/>
        <v>0</v>
      </c>
      <c r="BH41" s="60">
        <f t="shared" si="27"/>
        <v>0</v>
      </c>
      <c r="BI41" s="60">
        <f t="shared" si="28"/>
        <v>0</v>
      </c>
      <c r="BJ41" s="151" t="str">
        <f t="shared" si="35"/>
        <v/>
      </c>
      <c r="BK41" s="66"/>
      <c r="BL41" s="66"/>
    </row>
    <row r="42" spans="1:64" ht="43.4" customHeight="1" thickTop="1" thickBot="1" x14ac:dyDescent="0.6">
      <c r="A42" s="133">
        <v>11</v>
      </c>
      <c r="B42" s="134"/>
      <c r="C42" s="135"/>
      <c r="D42" s="136" t="str">
        <f t="shared" si="29"/>
        <v>組織　　コード</v>
      </c>
      <c r="E42" s="137"/>
      <c r="F42" s="138"/>
      <c r="G42" s="139" t="str">
        <f t="shared" si="10"/>
        <v>ブショ未入力</v>
      </c>
      <c r="H42" s="140"/>
      <c r="I42" s="138"/>
      <c r="J42" s="141" t="str">
        <f t="shared" si="0"/>
        <v>部署未入力</v>
      </c>
      <c r="K42" s="140"/>
      <c r="L42" s="138"/>
      <c r="M42" s="142" t="str">
        <f t="shared" si="1"/>
        <v>BUSHO未入力</v>
      </c>
      <c r="N42" s="143"/>
      <c r="O42" s="144"/>
      <c r="P42" s="145" t="str">
        <f t="shared" si="30"/>
        <v>NG</v>
      </c>
      <c r="Q42" s="146"/>
      <c r="R42" s="147"/>
      <c r="S42" s="148"/>
      <c r="T42" s="149" t="str">
        <f t="shared" si="31"/>
        <v/>
      </c>
      <c r="U42" s="129" t="str">
        <f t="shared" si="36"/>
        <v>NG</v>
      </c>
      <c r="V42" s="129" t="str">
        <f t="shared" si="32"/>
        <v>OK</v>
      </c>
      <c r="W42" s="130" t="str">
        <f t="shared" si="33"/>
        <v>判定中</v>
      </c>
      <c r="X42" s="60" t="str">
        <f t="shared" si="34"/>
        <v>NG</v>
      </c>
      <c r="Y42" s="60" t="str">
        <f t="shared" si="2"/>
        <v/>
      </c>
      <c r="Z42" s="60" t="str">
        <f t="shared" si="3"/>
        <v>年月日</v>
      </c>
      <c r="AA42" s="60" t="str">
        <f t="shared" si="4"/>
        <v/>
      </c>
      <c r="AB42" s="60" t="str">
        <f t="shared" si="5"/>
        <v/>
      </c>
      <c r="AC42" s="60" t="str">
        <f t="shared" si="6"/>
        <v/>
      </c>
      <c r="AD42" s="60" t="str">
        <f t="shared" si="7"/>
        <v/>
      </c>
      <c r="AE42" s="60" t="str">
        <f t="shared" si="8"/>
        <v/>
      </c>
      <c r="AF42" s="60" t="str">
        <f t="shared" si="9"/>
        <v/>
      </c>
      <c r="AG42" s="131" t="e">
        <f t="shared" si="11"/>
        <v>#VALUE!</v>
      </c>
      <c r="AH42" s="60" t="e">
        <f t="shared" si="12"/>
        <v>#VALUE!</v>
      </c>
      <c r="AI42" s="60" t="e">
        <f t="shared" si="13"/>
        <v>#VALUE!</v>
      </c>
      <c r="AJ42" s="60" t="e">
        <f t="shared" si="14"/>
        <v>#VALUE!</v>
      </c>
      <c r="AK42" s="60" t="e">
        <f t="shared" si="15"/>
        <v>#VALUE!</v>
      </c>
      <c r="AL42" s="60" t="str">
        <f t="shared" si="16"/>
        <v/>
      </c>
      <c r="AM42" s="60" t="str">
        <f t="shared" si="17"/>
        <v/>
      </c>
      <c r="AN42" s="60" t="str">
        <f t="shared" si="18"/>
        <v/>
      </c>
      <c r="AO42" s="60" t="str">
        <f t="shared" si="19"/>
        <v/>
      </c>
      <c r="AP42" s="60" t="str">
        <f t="shared" si="20"/>
        <v/>
      </c>
      <c r="AQ42" s="60" t="str">
        <f t="shared" si="21"/>
        <v/>
      </c>
      <c r="AR42" s="132" t="s">
        <v>160</v>
      </c>
      <c r="AS42" s="132" t="s">
        <v>161</v>
      </c>
      <c r="AT42" s="132" t="s">
        <v>162</v>
      </c>
      <c r="AU42" s="132" t="s">
        <v>163</v>
      </c>
      <c r="AV42" s="132" t="s">
        <v>164</v>
      </c>
      <c r="AW42" s="132" t="s">
        <v>165</v>
      </c>
      <c r="AX42" s="132" t="s">
        <v>166</v>
      </c>
      <c r="AY42" s="132" t="s">
        <v>167</v>
      </c>
      <c r="AZ42" s="132" t="s">
        <v>168</v>
      </c>
      <c r="BA42" s="132" t="s">
        <v>169</v>
      </c>
      <c r="BB42" s="72" t="str">
        <f t="shared" si="22"/>
        <v/>
      </c>
      <c r="BC42" s="72" t="str">
        <f t="shared" si="23"/>
        <v/>
      </c>
      <c r="BD42" s="72" t="str">
        <f t="shared" si="24"/>
        <v/>
      </c>
      <c r="BE42" s="60" t="str">
        <f t="shared" si="25"/>
        <v/>
      </c>
      <c r="BF42" s="150">
        <f t="shared" si="37"/>
        <v>0</v>
      </c>
      <c r="BG42" s="60">
        <f t="shared" si="26"/>
        <v>0</v>
      </c>
      <c r="BH42" s="60">
        <f t="shared" si="27"/>
        <v>0</v>
      </c>
      <c r="BI42" s="60">
        <f t="shared" si="28"/>
        <v>0</v>
      </c>
      <c r="BJ42" s="151" t="str">
        <f t="shared" si="35"/>
        <v/>
      </c>
      <c r="BK42" s="66"/>
      <c r="BL42" s="66"/>
    </row>
    <row r="43" spans="1:64" ht="43.4" customHeight="1" thickTop="1" thickBot="1" x14ac:dyDescent="0.6">
      <c r="A43" s="133">
        <v>12</v>
      </c>
      <c r="B43" s="134"/>
      <c r="C43" s="135"/>
      <c r="D43" s="136" t="str">
        <f t="shared" si="29"/>
        <v>組織　　コード</v>
      </c>
      <c r="E43" s="137"/>
      <c r="F43" s="138"/>
      <c r="G43" s="139" t="str">
        <f t="shared" si="10"/>
        <v>ブショ未入力</v>
      </c>
      <c r="H43" s="140"/>
      <c r="I43" s="138"/>
      <c r="J43" s="141" t="str">
        <f t="shared" si="0"/>
        <v>部署未入力</v>
      </c>
      <c r="K43" s="140"/>
      <c r="L43" s="138"/>
      <c r="M43" s="142" t="str">
        <f t="shared" si="1"/>
        <v>BUSHO未入力</v>
      </c>
      <c r="N43" s="143"/>
      <c r="O43" s="144"/>
      <c r="P43" s="145" t="str">
        <f t="shared" si="30"/>
        <v>NG</v>
      </c>
      <c r="Q43" s="146"/>
      <c r="R43" s="147"/>
      <c r="S43" s="148"/>
      <c r="T43" s="149" t="str">
        <f t="shared" si="31"/>
        <v/>
      </c>
      <c r="U43" s="129" t="str">
        <f t="shared" si="36"/>
        <v>NG</v>
      </c>
      <c r="V43" s="129" t="str">
        <f t="shared" si="32"/>
        <v>OK</v>
      </c>
      <c r="W43" s="130" t="str">
        <f t="shared" si="33"/>
        <v>判定中</v>
      </c>
      <c r="X43" s="60" t="str">
        <f t="shared" si="34"/>
        <v>NG</v>
      </c>
      <c r="Y43" s="60" t="str">
        <f t="shared" si="2"/>
        <v/>
      </c>
      <c r="Z43" s="60" t="str">
        <f t="shared" si="3"/>
        <v>年月日</v>
      </c>
      <c r="AA43" s="60" t="str">
        <f t="shared" si="4"/>
        <v/>
      </c>
      <c r="AB43" s="60" t="str">
        <f t="shared" si="5"/>
        <v/>
      </c>
      <c r="AC43" s="60" t="str">
        <f t="shared" si="6"/>
        <v/>
      </c>
      <c r="AD43" s="60" t="str">
        <f t="shared" si="7"/>
        <v/>
      </c>
      <c r="AE43" s="60" t="str">
        <f t="shared" si="8"/>
        <v/>
      </c>
      <c r="AF43" s="60" t="str">
        <f t="shared" si="9"/>
        <v/>
      </c>
      <c r="AG43" s="131" t="e">
        <f t="shared" si="11"/>
        <v>#VALUE!</v>
      </c>
      <c r="AH43" s="60" t="e">
        <f t="shared" si="12"/>
        <v>#VALUE!</v>
      </c>
      <c r="AI43" s="60" t="e">
        <f t="shared" si="13"/>
        <v>#VALUE!</v>
      </c>
      <c r="AJ43" s="60" t="e">
        <f t="shared" si="14"/>
        <v>#VALUE!</v>
      </c>
      <c r="AK43" s="60" t="e">
        <f t="shared" si="15"/>
        <v>#VALUE!</v>
      </c>
      <c r="AL43" s="60" t="str">
        <f t="shared" si="16"/>
        <v/>
      </c>
      <c r="AM43" s="60" t="str">
        <f t="shared" si="17"/>
        <v/>
      </c>
      <c r="AN43" s="60" t="str">
        <f t="shared" si="18"/>
        <v/>
      </c>
      <c r="AO43" s="60" t="str">
        <f t="shared" si="19"/>
        <v/>
      </c>
      <c r="AP43" s="60" t="str">
        <f t="shared" si="20"/>
        <v/>
      </c>
      <c r="AQ43" s="60" t="str">
        <f t="shared" si="21"/>
        <v/>
      </c>
      <c r="AR43" s="132" t="s">
        <v>160</v>
      </c>
      <c r="AS43" s="132" t="s">
        <v>161</v>
      </c>
      <c r="AT43" s="132" t="s">
        <v>162</v>
      </c>
      <c r="AU43" s="132" t="s">
        <v>163</v>
      </c>
      <c r="AV43" s="132" t="s">
        <v>164</v>
      </c>
      <c r="AW43" s="132" t="s">
        <v>165</v>
      </c>
      <c r="AX43" s="132" t="s">
        <v>166</v>
      </c>
      <c r="AY43" s="132" t="s">
        <v>167</v>
      </c>
      <c r="AZ43" s="132" t="s">
        <v>168</v>
      </c>
      <c r="BA43" s="132" t="s">
        <v>169</v>
      </c>
      <c r="BB43" s="72" t="str">
        <f t="shared" si="22"/>
        <v/>
      </c>
      <c r="BC43" s="72" t="str">
        <f t="shared" si="23"/>
        <v/>
      </c>
      <c r="BD43" s="72" t="str">
        <f t="shared" si="24"/>
        <v/>
      </c>
      <c r="BE43" s="60" t="str">
        <f t="shared" si="25"/>
        <v/>
      </c>
      <c r="BF43" s="150">
        <f t="shared" si="37"/>
        <v>0</v>
      </c>
      <c r="BG43" s="60">
        <f t="shared" si="26"/>
        <v>0</v>
      </c>
      <c r="BH43" s="60">
        <f t="shared" si="27"/>
        <v>0</v>
      </c>
      <c r="BI43" s="60">
        <f t="shared" si="28"/>
        <v>0</v>
      </c>
      <c r="BJ43" s="151" t="str">
        <f t="shared" si="35"/>
        <v/>
      </c>
      <c r="BK43" s="66"/>
      <c r="BL43" s="66"/>
    </row>
    <row r="44" spans="1:64" ht="43.4" customHeight="1" thickTop="1" thickBot="1" x14ac:dyDescent="0.6">
      <c r="A44" s="133">
        <v>13</v>
      </c>
      <c r="B44" s="134"/>
      <c r="C44" s="135"/>
      <c r="D44" s="136" t="str">
        <f t="shared" si="29"/>
        <v>組織　　コード</v>
      </c>
      <c r="E44" s="137"/>
      <c r="F44" s="138"/>
      <c r="G44" s="139" t="str">
        <f t="shared" si="10"/>
        <v>ブショ未入力</v>
      </c>
      <c r="H44" s="140"/>
      <c r="I44" s="138"/>
      <c r="J44" s="141" t="str">
        <f t="shared" si="0"/>
        <v>部署未入力</v>
      </c>
      <c r="K44" s="140"/>
      <c r="L44" s="138"/>
      <c r="M44" s="142" t="str">
        <f t="shared" si="1"/>
        <v>BUSHO未入力</v>
      </c>
      <c r="N44" s="143"/>
      <c r="O44" s="144"/>
      <c r="P44" s="145" t="str">
        <f t="shared" si="30"/>
        <v>NG</v>
      </c>
      <c r="Q44" s="146"/>
      <c r="R44" s="147"/>
      <c r="S44" s="148"/>
      <c r="T44" s="149" t="str">
        <f t="shared" si="31"/>
        <v/>
      </c>
      <c r="U44" s="129" t="str">
        <f t="shared" si="36"/>
        <v>NG</v>
      </c>
      <c r="V44" s="129" t="str">
        <f t="shared" si="32"/>
        <v>OK</v>
      </c>
      <c r="W44" s="130" t="str">
        <f t="shared" si="33"/>
        <v>判定中</v>
      </c>
      <c r="X44" s="60" t="str">
        <f t="shared" si="34"/>
        <v>NG</v>
      </c>
      <c r="Y44" s="60" t="str">
        <f t="shared" si="2"/>
        <v/>
      </c>
      <c r="Z44" s="60" t="str">
        <f t="shared" si="3"/>
        <v>年月日</v>
      </c>
      <c r="AA44" s="60" t="str">
        <f t="shared" si="4"/>
        <v/>
      </c>
      <c r="AB44" s="60" t="str">
        <f t="shared" si="5"/>
        <v/>
      </c>
      <c r="AC44" s="60" t="str">
        <f t="shared" si="6"/>
        <v/>
      </c>
      <c r="AD44" s="60" t="str">
        <f t="shared" si="7"/>
        <v/>
      </c>
      <c r="AE44" s="60" t="str">
        <f t="shared" si="8"/>
        <v/>
      </c>
      <c r="AF44" s="60" t="str">
        <f t="shared" si="9"/>
        <v/>
      </c>
      <c r="AG44" s="131" t="e">
        <f t="shared" si="11"/>
        <v>#VALUE!</v>
      </c>
      <c r="AH44" s="60" t="e">
        <f t="shared" si="12"/>
        <v>#VALUE!</v>
      </c>
      <c r="AI44" s="60" t="e">
        <f t="shared" si="13"/>
        <v>#VALUE!</v>
      </c>
      <c r="AJ44" s="60" t="e">
        <f t="shared" si="14"/>
        <v>#VALUE!</v>
      </c>
      <c r="AK44" s="60" t="e">
        <f t="shared" si="15"/>
        <v>#VALUE!</v>
      </c>
      <c r="AL44" s="60" t="str">
        <f t="shared" si="16"/>
        <v/>
      </c>
      <c r="AM44" s="60" t="str">
        <f t="shared" si="17"/>
        <v/>
      </c>
      <c r="AN44" s="60" t="str">
        <f t="shared" si="18"/>
        <v/>
      </c>
      <c r="AO44" s="60" t="str">
        <f t="shared" si="19"/>
        <v/>
      </c>
      <c r="AP44" s="60" t="str">
        <f t="shared" si="20"/>
        <v/>
      </c>
      <c r="AQ44" s="60" t="str">
        <f t="shared" si="21"/>
        <v/>
      </c>
      <c r="AR44" s="132" t="s">
        <v>160</v>
      </c>
      <c r="AS44" s="132" t="s">
        <v>161</v>
      </c>
      <c r="AT44" s="132" t="s">
        <v>162</v>
      </c>
      <c r="AU44" s="132" t="s">
        <v>163</v>
      </c>
      <c r="AV44" s="132" t="s">
        <v>164</v>
      </c>
      <c r="AW44" s="132" t="s">
        <v>165</v>
      </c>
      <c r="AX44" s="132" t="s">
        <v>166</v>
      </c>
      <c r="AY44" s="132" t="s">
        <v>167</v>
      </c>
      <c r="AZ44" s="132" t="s">
        <v>168</v>
      </c>
      <c r="BA44" s="132" t="s">
        <v>169</v>
      </c>
      <c r="BB44" s="72" t="str">
        <f t="shared" si="22"/>
        <v/>
      </c>
      <c r="BC44" s="72" t="str">
        <f t="shared" si="23"/>
        <v/>
      </c>
      <c r="BD44" s="72" t="str">
        <f t="shared" si="24"/>
        <v/>
      </c>
      <c r="BE44" s="60" t="str">
        <f t="shared" si="25"/>
        <v/>
      </c>
      <c r="BF44" s="150">
        <f t="shared" si="37"/>
        <v>0</v>
      </c>
      <c r="BG44" s="60">
        <f t="shared" si="26"/>
        <v>0</v>
      </c>
      <c r="BH44" s="60">
        <f t="shared" si="27"/>
        <v>0</v>
      </c>
      <c r="BI44" s="60">
        <f t="shared" si="28"/>
        <v>0</v>
      </c>
      <c r="BJ44" s="151" t="str">
        <f t="shared" si="35"/>
        <v/>
      </c>
      <c r="BK44" s="66"/>
      <c r="BL44" s="66"/>
    </row>
    <row r="45" spans="1:64" ht="43.4" customHeight="1" thickTop="1" thickBot="1" x14ac:dyDescent="0.6">
      <c r="A45" s="133">
        <v>14</v>
      </c>
      <c r="B45" s="134"/>
      <c r="C45" s="135"/>
      <c r="D45" s="136" t="str">
        <f t="shared" si="29"/>
        <v>組織　　コード</v>
      </c>
      <c r="E45" s="137"/>
      <c r="F45" s="138"/>
      <c r="G45" s="139" t="str">
        <f t="shared" si="10"/>
        <v>ブショ未入力</v>
      </c>
      <c r="H45" s="140"/>
      <c r="I45" s="138"/>
      <c r="J45" s="141" t="str">
        <f t="shared" si="0"/>
        <v>部署未入力</v>
      </c>
      <c r="K45" s="140"/>
      <c r="L45" s="138"/>
      <c r="M45" s="142" t="str">
        <f t="shared" si="1"/>
        <v>BUSHO未入力</v>
      </c>
      <c r="N45" s="143"/>
      <c r="O45" s="144"/>
      <c r="P45" s="145" t="str">
        <f t="shared" si="30"/>
        <v>NG</v>
      </c>
      <c r="Q45" s="146"/>
      <c r="R45" s="147"/>
      <c r="S45" s="148"/>
      <c r="T45" s="149" t="str">
        <f t="shared" si="31"/>
        <v/>
      </c>
      <c r="U45" s="129" t="str">
        <f t="shared" si="36"/>
        <v>NG</v>
      </c>
      <c r="V45" s="129" t="str">
        <f t="shared" si="32"/>
        <v>OK</v>
      </c>
      <c r="W45" s="130" t="str">
        <f t="shared" si="33"/>
        <v>判定中</v>
      </c>
      <c r="X45" s="60" t="str">
        <f t="shared" si="34"/>
        <v>NG</v>
      </c>
      <c r="Y45" s="60" t="str">
        <f t="shared" si="2"/>
        <v/>
      </c>
      <c r="Z45" s="60" t="str">
        <f t="shared" si="3"/>
        <v>年月日</v>
      </c>
      <c r="AA45" s="60" t="str">
        <f t="shared" si="4"/>
        <v/>
      </c>
      <c r="AB45" s="60" t="str">
        <f t="shared" si="5"/>
        <v/>
      </c>
      <c r="AC45" s="60" t="str">
        <f t="shared" si="6"/>
        <v/>
      </c>
      <c r="AD45" s="60" t="str">
        <f t="shared" si="7"/>
        <v/>
      </c>
      <c r="AE45" s="60" t="str">
        <f t="shared" si="8"/>
        <v/>
      </c>
      <c r="AF45" s="60" t="str">
        <f t="shared" si="9"/>
        <v/>
      </c>
      <c r="AG45" s="131" t="e">
        <f t="shared" si="11"/>
        <v>#VALUE!</v>
      </c>
      <c r="AH45" s="60" t="e">
        <f t="shared" si="12"/>
        <v>#VALUE!</v>
      </c>
      <c r="AI45" s="60" t="e">
        <f t="shared" si="13"/>
        <v>#VALUE!</v>
      </c>
      <c r="AJ45" s="60" t="e">
        <f t="shared" si="14"/>
        <v>#VALUE!</v>
      </c>
      <c r="AK45" s="60" t="e">
        <f t="shared" si="15"/>
        <v>#VALUE!</v>
      </c>
      <c r="AL45" s="60" t="str">
        <f t="shared" si="16"/>
        <v/>
      </c>
      <c r="AM45" s="60" t="str">
        <f t="shared" si="17"/>
        <v/>
      </c>
      <c r="AN45" s="60" t="str">
        <f t="shared" si="18"/>
        <v/>
      </c>
      <c r="AO45" s="60" t="str">
        <f t="shared" si="19"/>
        <v/>
      </c>
      <c r="AP45" s="60" t="str">
        <f t="shared" si="20"/>
        <v/>
      </c>
      <c r="AQ45" s="60" t="str">
        <f t="shared" si="21"/>
        <v/>
      </c>
      <c r="AR45" s="132" t="s">
        <v>160</v>
      </c>
      <c r="AS45" s="132" t="s">
        <v>161</v>
      </c>
      <c r="AT45" s="132" t="s">
        <v>162</v>
      </c>
      <c r="AU45" s="132" t="s">
        <v>163</v>
      </c>
      <c r="AV45" s="132" t="s">
        <v>164</v>
      </c>
      <c r="AW45" s="132" t="s">
        <v>165</v>
      </c>
      <c r="AX45" s="132" t="s">
        <v>166</v>
      </c>
      <c r="AY45" s="132" t="s">
        <v>167</v>
      </c>
      <c r="AZ45" s="132" t="s">
        <v>168</v>
      </c>
      <c r="BA45" s="132" t="s">
        <v>169</v>
      </c>
      <c r="BB45" s="72" t="str">
        <f t="shared" si="22"/>
        <v/>
      </c>
      <c r="BC45" s="72" t="str">
        <f t="shared" si="23"/>
        <v/>
      </c>
      <c r="BD45" s="72" t="str">
        <f t="shared" si="24"/>
        <v/>
      </c>
      <c r="BE45" s="60" t="str">
        <f t="shared" si="25"/>
        <v/>
      </c>
      <c r="BF45" s="150">
        <f t="shared" si="37"/>
        <v>0</v>
      </c>
      <c r="BG45" s="60">
        <f t="shared" si="26"/>
        <v>0</v>
      </c>
      <c r="BH45" s="60">
        <f t="shared" si="27"/>
        <v>0</v>
      </c>
      <c r="BI45" s="60">
        <f t="shared" si="28"/>
        <v>0</v>
      </c>
      <c r="BJ45" s="151" t="str">
        <f t="shared" si="35"/>
        <v/>
      </c>
      <c r="BK45" s="66"/>
      <c r="BL45" s="66"/>
    </row>
    <row r="46" spans="1:64" ht="43.4" customHeight="1" thickTop="1" thickBot="1" x14ac:dyDescent="0.6">
      <c r="A46" s="133">
        <v>15</v>
      </c>
      <c r="B46" s="134"/>
      <c r="C46" s="135"/>
      <c r="D46" s="136" t="str">
        <f t="shared" si="29"/>
        <v>組織　　コード</v>
      </c>
      <c r="E46" s="137"/>
      <c r="F46" s="138"/>
      <c r="G46" s="139" t="str">
        <f t="shared" si="10"/>
        <v>ブショ未入力</v>
      </c>
      <c r="H46" s="140"/>
      <c r="I46" s="138"/>
      <c r="J46" s="141" t="str">
        <f t="shared" si="0"/>
        <v>部署未入力</v>
      </c>
      <c r="K46" s="140"/>
      <c r="L46" s="138"/>
      <c r="M46" s="142" t="str">
        <f t="shared" si="1"/>
        <v>BUSHO未入力</v>
      </c>
      <c r="N46" s="143"/>
      <c r="O46" s="144"/>
      <c r="P46" s="145" t="str">
        <f t="shared" si="30"/>
        <v>NG</v>
      </c>
      <c r="Q46" s="146"/>
      <c r="R46" s="147"/>
      <c r="S46" s="148"/>
      <c r="T46" s="149" t="str">
        <f t="shared" si="31"/>
        <v/>
      </c>
      <c r="U46" s="129" t="str">
        <f t="shared" si="36"/>
        <v>NG</v>
      </c>
      <c r="V46" s="129" t="str">
        <f t="shared" si="32"/>
        <v>OK</v>
      </c>
      <c r="W46" s="130" t="str">
        <f t="shared" si="33"/>
        <v>判定中</v>
      </c>
      <c r="X46" s="60" t="str">
        <f t="shared" si="34"/>
        <v>NG</v>
      </c>
      <c r="Y46" s="60" t="str">
        <f t="shared" si="2"/>
        <v/>
      </c>
      <c r="Z46" s="60" t="str">
        <f t="shared" si="3"/>
        <v>年月日</v>
      </c>
      <c r="AA46" s="60" t="str">
        <f t="shared" si="4"/>
        <v/>
      </c>
      <c r="AB46" s="60" t="str">
        <f t="shared" si="5"/>
        <v/>
      </c>
      <c r="AC46" s="60" t="str">
        <f t="shared" si="6"/>
        <v/>
      </c>
      <c r="AD46" s="60" t="str">
        <f t="shared" si="7"/>
        <v/>
      </c>
      <c r="AE46" s="60" t="str">
        <f t="shared" si="8"/>
        <v/>
      </c>
      <c r="AF46" s="60" t="str">
        <f t="shared" si="9"/>
        <v/>
      </c>
      <c r="AG46" s="131" t="e">
        <f t="shared" si="11"/>
        <v>#VALUE!</v>
      </c>
      <c r="AH46" s="60" t="e">
        <f t="shared" si="12"/>
        <v>#VALUE!</v>
      </c>
      <c r="AI46" s="60" t="e">
        <f t="shared" si="13"/>
        <v>#VALUE!</v>
      </c>
      <c r="AJ46" s="60" t="e">
        <f t="shared" si="14"/>
        <v>#VALUE!</v>
      </c>
      <c r="AK46" s="60" t="e">
        <f t="shared" si="15"/>
        <v>#VALUE!</v>
      </c>
      <c r="AL46" s="60" t="str">
        <f t="shared" si="16"/>
        <v/>
      </c>
      <c r="AM46" s="60" t="str">
        <f t="shared" si="17"/>
        <v/>
      </c>
      <c r="AN46" s="60" t="str">
        <f t="shared" si="18"/>
        <v/>
      </c>
      <c r="AO46" s="60" t="str">
        <f t="shared" si="19"/>
        <v/>
      </c>
      <c r="AP46" s="60" t="str">
        <f t="shared" si="20"/>
        <v/>
      </c>
      <c r="AQ46" s="60" t="str">
        <f t="shared" si="21"/>
        <v/>
      </c>
      <c r="AR46" s="132" t="s">
        <v>160</v>
      </c>
      <c r="AS46" s="132" t="s">
        <v>161</v>
      </c>
      <c r="AT46" s="132" t="s">
        <v>162</v>
      </c>
      <c r="AU46" s="132" t="s">
        <v>163</v>
      </c>
      <c r="AV46" s="132" t="s">
        <v>164</v>
      </c>
      <c r="AW46" s="132" t="s">
        <v>165</v>
      </c>
      <c r="AX46" s="132" t="s">
        <v>166</v>
      </c>
      <c r="AY46" s="132" t="s">
        <v>167</v>
      </c>
      <c r="AZ46" s="132" t="s">
        <v>168</v>
      </c>
      <c r="BA46" s="132" t="s">
        <v>169</v>
      </c>
      <c r="BB46" s="72" t="str">
        <f t="shared" si="22"/>
        <v/>
      </c>
      <c r="BC46" s="72" t="str">
        <f t="shared" si="23"/>
        <v/>
      </c>
      <c r="BD46" s="72" t="str">
        <f t="shared" si="24"/>
        <v/>
      </c>
      <c r="BE46" s="60" t="str">
        <f t="shared" si="25"/>
        <v/>
      </c>
      <c r="BF46" s="150">
        <f t="shared" si="37"/>
        <v>0</v>
      </c>
      <c r="BG46" s="60">
        <f t="shared" si="26"/>
        <v>0</v>
      </c>
      <c r="BH46" s="60">
        <f t="shared" si="27"/>
        <v>0</v>
      </c>
      <c r="BI46" s="60">
        <f t="shared" si="28"/>
        <v>0</v>
      </c>
      <c r="BJ46" s="151" t="str">
        <f t="shared" si="35"/>
        <v/>
      </c>
      <c r="BK46" s="66"/>
      <c r="BL46" s="66"/>
    </row>
    <row r="47" spans="1:64" ht="43.4" customHeight="1" thickTop="1" thickBot="1" x14ac:dyDescent="0.6">
      <c r="A47" s="133">
        <v>16</v>
      </c>
      <c r="B47" s="134"/>
      <c r="C47" s="135"/>
      <c r="D47" s="136" t="str">
        <f t="shared" si="29"/>
        <v>組織　　コード</v>
      </c>
      <c r="E47" s="137"/>
      <c r="F47" s="138"/>
      <c r="G47" s="139" t="str">
        <f t="shared" si="10"/>
        <v>ブショ未入力</v>
      </c>
      <c r="H47" s="140"/>
      <c r="I47" s="138"/>
      <c r="J47" s="141" t="str">
        <f t="shared" si="0"/>
        <v>部署未入力</v>
      </c>
      <c r="K47" s="140"/>
      <c r="L47" s="138"/>
      <c r="M47" s="142" t="str">
        <f t="shared" si="1"/>
        <v>BUSHO未入力</v>
      </c>
      <c r="N47" s="143"/>
      <c r="O47" s="144"/>
      <c r="P47" s="145" t="str">
        <f t="shared" si="30"/>
        <v>NG</v>
      </c>
      <c r="Q47" s="146"/>
      <c r="R47" s="147"/>
      <c r="S47" s="148"/>
      <c r="T47" s="149" t="str">
        <f t="shared" si="31"/>
        <v/>
      </c>
      <c r="U47" s="129" t="str">
        <f t="shared" si="36"/>
        <v>NG</v>
      </c>
      <c r="V47" s="129" t="str">
        <f t="shared" si="32"/>
        <v>OK</v>
      </c>
      <c r="W47" s="130" t="str">
        <f t="shared" si="33"/>
        <v>判定中</v>
      </c>
      <c r="X47" s="60" t="str">
        <f t="shared" si="34"/>
        <v>NG</v>
      </c>
      <c r="Y47" s="60" t="str">
        <f t="shared" si="2"/>
        <v/>
      </c>
      <c r="Z47" s="60" t="str">
        <f t="shared" si="3"/>
        <v>年月日</v>
      </c>
      <c r="AA47" s="60" t="str">
        <f t="shared" si="4"/>
        <v/>
      </c>
      <c r="AB47" s="60" t="str">
        <f t="shared" si="5"/>
        <v/>
      </c>
      <c r="AC47" s="60" t="str">
        <f t="shared" si="6"/>
        <v/>
      </c>
      <c r="AD47" s="60" t="str">
        <f t="shared" si="7"/>
        <v/>
      </c>
      <c r="AE47" s="60" t="str">
        <f t="shared" si="8"/>
        <v/>
      </c>
      <c r="AF47" s="60" t="str">
        <f t="shared" si="9"/>
        <v/>
      </c>
      <c r="AG47" s="131" t="e">
        <f t="shared" si="11"/>
        <v>#VALUE!</v>
      </c>
      <c r="AH47" s="60" t="e">
        <f t="shared" si="12"/>
        <v>#VALUE!</v>
      </c>
      <c r="AI47" s="60" t="e">
        <f t="shared" si="13"/>
        <v>#VALUE!</v>
      </c>
      <c r="AJ47" s="60" t="e">
        <f t="shared" si="14"/>
        <v>#VALUE!</v>
      </c>
      <c r="AK47" s="60" t="e">
        <f t="shared" si="15"/>
        <v>#VALUE!</v>
      </c>
      <c r="AL47" s="60" t="str">
        <f t="shared" si="16"/>
        <v/>
      </c>
      <c r="AM47" s="60" t="str">
        <f t="shared" si="17"/>
        <v/>
      </c>
      <c r="AN47" s="60" t="str">
        <f t="shared" si="18"/>
        <v/>
      </c>
      <c r="AO47" s="60" t="str">
        <f t="shared" si="19"/>
        <v/>
      </c>
      <c r="AP47" s="60" t="str">
        <f t="shared" si="20"/>
        <v/>
      </c>
      <c r="AQ47" s="60" t="str">
        <f t="shared" si="21"/>
        <v/>
      </c>
      <c r="AR47" s="132" t="s">
        <v>160</v>
      </c>
      <c r="AS47" s="132" t="s">
        <v>161</v>
      </c>
      <c r="AT47" s="132" t="s">
        <v>162</v>
      </c>
      <c r="AU47" s="132" t="s">
        <v>163</v>
      </c>
      <c r="AV47" s="132" t="s">
        <v>164</v>
      </c>
      <c r="AW47" s="132" t="s">
        <v>165</v>
      </c>
      <c r="AX47" s="132" t="s">
        <v>166</v>
      </c>
      <c r="AY47" s="132" t="s">
        <v>167</v>
      </c>
      <c r="AZ47" s="132" t="s">
        <v>168</v>
      </c>
      <c r="BA47" s="132" t="s">
        <v>169</v>
      </c>
      <c r="BB47" s="72" t="str">
        <f t="shared" si="22"/>
        <v/>
      </c>
      <c r="BC47" s="72" t="str">
        <f t="shared" si="23"/>
        <v/>
      </c>
      <c r="BD47" s="72" t="str">
        <f t="shared" si="24"/>
        <v/>
      </c>
      <c r="BE47" s="60" t="str">
        <f t="shared" si="25"/>
        <v/>
      </c>
      <c r="BF47" s="150">
        <f t="shared" si="37"/>
        <v>0</v>
      </c>
      <c r="BG47" s="60">
        <f t="shared" si="26"/>
        <v>0</v>
      </c>
      <c r="BH47" s="60">
        <f t="shared" si="27"/>
        <v>0</v>
      </c>
      <c r="BI47" s="60">
        <f t="shared" si="28"/>
        <v>0</v>
      </c>
      <c r="BJ47" s="151" t="str">
        <f t="shared" si="35"/>
        <v/>
      </c>
      <c r="BK47" s="66"/>
      <c r="BL47" s="66"/>
    </row>
    <row r="48" spans="1:64" ht="43.4" customHeight="1" thickTop="1" thickBot="1" x14ac:dyDescent="0.6">
      <c r="A48" s="133">
        <v>17</v>
      </c>
      <c r="B48" s="134"/>
      <c r="C48" s="135"/>
      <c r="D48" s="136" t="str">
        <f t="shared" si="29"/>
        <v>組織　　コード</v>
      </c>
      <c r="E48" s="137"/>
      <c r="F48" s="138"/>
      <c r="G48" s="139" t="str">
        <f t="shared" si="10"/>
        <v>ブショ未入力</v>
      </c>
      <c r="H48" s="140"/>
      <c r="I48" s="138"/>
      <c r="J48" s="141" t="str">
        <f t="shared" si="0"/>
        <v>部署未入力</v>
      </c>
      <c r="K48" s="140"/>
      <c r="L48" s="138"/>
      <c r="M48" s="142" t="str">
        <f t="shared" si="1"/>
        <v>BUSHO未入力</v>
      </c>
      <c r="N48" s="143"/>
      <c r="O48" s="144"/>
      <c r="P48" s="145" t="str">
        <f t="shared" si="30"/>
        <v>NG</v>
      </c>
      <c r="Q48" s="146"/>
      <c r="R48" s="147"/>
      <c r="S48" s="148"/>
      <c r="T48" s="149" t="str">
        <f t="shared" si="31"/>
        <v/>
      </c>
      <c r="U48" s="129" t="str">
        <f t="shared" si="36"/>
        <v>NG</v>
      </c>
      <c r="V48" s="129" t="str">
        <f t="shared" si="32"/>
        <v>OK</v>
      </c>
      <c r="W48" s="130" t="str">
        <f t="shared" si="33"/>
        <v>判定中</v>
      </c>
      <c r="X48" s="60" t="str">
        <f t="shared" si="34"/>
        <v>NG</v>
      </c>
      <c r="Y48" s="60" t="str">
        <f t="shared" si="2"/>
        <v/>
      </c>
      <c r="Z48" s="60" t="str">
        <f t="shared" si="3"/>
        <v>年月日</v>
      </c>
      <c r="AA48" s="60" t="str">
        <f t="shared" si="4"/>
        <v/>
      </c>
      <c r="AB48" s="60" t="str">
        <f t="shared" si="5"/>
        <v/>
      </c>
      <c r="AC48" s="60" t="str">
        <f t="shared" si="6"/>
        <v/>
      </c>
      <c r="AD48" s="60" t="str">
        <f t="shared" si="7"/>
        <v/>
      </c>
      <c r="AE48" s="60" t="str">
        <f t="shared" si="8"/>
        <v/>
      </c>
      <c r="AF48" s="60" t="str">
        <f t="shared" si="9"/>
        <v/>
      </c>
      <c r="AG48" s="131" t="e">
        <f t="shared" si="11"/>
        <v>#VALUE!</v>
      </c>
      <c r="AH48" s="60" t="e">
        <f t="shared" si="12"/>
        <v>#VALUE!</v>
      </c>
      <c r="AI48" s="60" t="e">
        <f t="shared" si="13"/>
        <v>#VALUE!</v>
      </c>
      <c r="AJ48" s="60" t="e">
        <f t="shared" si="14"/>
        <v>#VALUE!</v>
      </c>
      <c r="AK48" s="60" t="e">
        <f t="shared" si="15"/>
        <v>#VALUE!</v>
      </c>
      <c r="AL48" s="60" t="str">
        <f t="shared" si="16"/>
        <v/>
      </c>
      <c r="AM48" s="60" t="str">
        <f t="shared" si="17"/>
        <v/>
      </c>
      <c r="AN48" s="60" t="str">
        <f t="shared" si="18"/>
        <v/>
      </c>
      <c r="AO48" s="60" t="str">
        <f t="shared" si="19"/>
        <v/>
      </c>
      <c r="AP48" s="60" t="str">
        <f t="shared" si="20"/>
        <v/>
      </c>
      <c r="AQ48" s="60" t="str">
        <f t="shared" si="21"/>
        <v/>
      </c>
      <c r="AR48" s="132" t="s">
        <v>160</v>
      </c>
      <c r="AS48" s="132" t="s">
        <v>161</v>
      </c>
      <c r="AT48" s="132" t="s">
        <v>162</v>
      </c>
      <c r="AU48" s="132" t="s">
        <v>163</v>
      </c>
      <c r="AV48" s="132" t="s">
        <v>164</v>
      </c>
      <c r="AW48" s="132" t="s">
        <v>165</v>
      </c>
      <c r="AX48" s="132" t="s">
        <v>166</v>
      </c>
      <c r="AY48" s="132" t="s">
        <v>167</v>
      </c>
      <c r="AZ48" s="132" t="s">
        <v>168</v>
      </c>
      <c r="BA48" s="132" t="s">
        <v>169</v>
      </c>
      <c r="BB48" s="72" t="str">
        <f t="shared" si="22"/>
        <v/>
      </c>
      <c r="BC48" s="72" t="str">
        <f t="shared" si="23"/>
        <v/>
      </c>
      <c r="BD48" s="72" t="str">
        <f t="shared" si="24"/>
        <v/>
      </c>
      <c r="BE48" s="60" t="str">
        <f t="shared" si="25"/>
        <v/>
      </c>
      <c r="BF48" s="150">
        <f t="shared" si="37"/>
        <v>0</v>
      </c>
      <c r="BG48" s="60">
        <f t="shared" si="26"/>
        <v>0</v>
      </c>
      <c r="BH48" s="60">
        <f t="shared" si="27"/>
        <v>0</v>
      </c>
      <c r="BI48" s="60">
        <f t="shared" si="28"/>
        <v>0</v>
      </c>
      <c r="BJ48" s="151" t="str">
        <f t="shared" si="35"/>
        <v/>
      </c>
      <c r="BK48" s="66"/>
      <c r="BL48" s="66"/>
    </row>
    <row r="49" spans="1:64" ht="43.4" customHeight="1" thickTop="1" thickBot="1" x14ac:dyDescent="0.6">
      <c r="A49" s="133">
        <v>18</v>
      </c>
      <c r="B49" s="134"/>
      <c r="C49" s="135"/>
      <c r="D49" s="136" t="str">
        <f t="shared" si="29"/>
        <v>組織　　コード</v>
      </c>
      <c r="E49" s="137"/>
      <c r="F49" s="138"/>
      <c r="G49" s="139" t="str">
        <f t="shared" si="10"/>
        <v>ブショ未入力</v>
      </c>
      <c r="H49" s="140"/>
      <c r="I49" s="138"/>
      <c r="J49" s="141" t="str">
        <f t="shared" si="0"/>
        <v>部署未入力</v>
      </c>
      <c r="K49" s="140"/>
      <c r="L49" s="138"/>
      <c r="M49" s="142" t="str">
        <f t="shared" si="1"/>
        <v>BUSHO未入力</v>
      </c>
      <c r="N49" s="143"/>
      <c r="O49" s="144"/>
      <c r="P49" s="145" t="str">
        <f t="shared" si="30"/>
        <v>NG</v>
      </c>
      <c r="Q49" s="146"/>
      <c r="R49" s="147"/>
      <c r="S49" s="148"/>
      <c r="T49" s="149" t="str">
        <f t="shared" si="31"/>
        <v/>
      </c>
      <c r="U49" s="129" t="str">
        <f t="shared" si="36"/>
        <v>NG</v>
      </c>
      <c r="V49" s="129" t="str">
        <f t="shared" si="32"/>
        <v>OK</v>
      </c>
      <c r="W49" s="130" t="str">
        <f t="shared" si="33"/>
        <v>判定中</v>
      </c>
      <c r="X49" s="60" t="str">
        <f t="shared" si="34"/>
        <v>NG</v>
      </c>
      <c r="Y49" s="60" t="str">
        <f t="shared" si="2"/>
        <v/>
      </c>
      <c r="Z49" s="60" t="str">
        <f t="shared" si="3"/>
        <v>年月日</v>
      </c>
      <c r="AA49" s="60" t="str">
        <f t="shared" si="4"/>
        <v/>
      </c>
      <c r="AB49" s="60" t="str">
        <f t="shared" si="5"/>
        <v/>
      </c>
      <c r="AC49" s="60" t="str">
        <f t="shared" si="6"/>
        <v/>
      </c>
      <c r="AD49" s="60" t="str">
        <f t="shared" si="7"/>
        <v/>
      </c>
      <c r="AE49" s="60" t="str">
        <f t="shared" si="8"/>
        <v/>
      </c>
      <c r="AF49" s="60" t="str">
        <f t="shared" si="9"/>
        <v/>
      </c>
      <c r="AG49" s="131" t="e">
        <f t="shared" si="11"/>
        <v>#VALUE!</v>
      </c>
      <c r="AH49" s="60" t="e">
        <f t="shared" si="12"/>
        <v>#VALUE!</v>
      </c>
      <c r="AI49" s="60" t="e">
        <f t="shared" si="13"/>
        <v>#VALUE!</v>
      </c>
      <c r="AJ49" s="60" t="e">
        <f t="shared" si="14"/>
        <v>#VALUE!</v>
      </c>
      <c r="AK49" s="60" t="e">
        <f t="shared" si="15"/>
        <v>#VALUE!</v>
      </c>
      <c r="AL49" s="60" t="str">
        <f t="shared" si="16"/>
        <v/>
      </c>
      <c r="AM49" s="60" t="str">
        <f t="shared" si="17"/>
        <v/>
      </c>
      <c r="AN49" s="60" t="str">
        <f t="shared" si="18"/>
        <v/>
      </c>
      <c r="AO49" s="60" t="str">
        <f t="shared" si="19"/>
        <v/>
      </c>
      <c r="AP49" s="60" t="str">
        <f t="shared" si="20"/>
        <v/>
      </c>
      <c r="AQ49" s="60" t="str">
        <f t="shared" si="21"/>
        <v/>
      </c>
      <c r="AR49" s="132" t="s">
        <v>160</v>
      </c>
      <c r="AS49" s="132" t="s">
        <v>161</v>
      </c>
      <c r="AT49" s="132" t="s">
        <v>162</v>
      </c>
      <c r="AU49" s="132" t="s">
        <v>163</v>
      </c>
      <c r="AV49" s="132" t="s">
        <v>164</v>
      </c>
      <c r="AW49" s="132" t="s">
        <v>165</v>
      </c>
      <c r="AX49" s="132" t="s">
        <v>166</v>
      </c>
      <c r="AY49" s="132" t="s">
        <v>167</v>
      </c>
      <c r="AZ49" s="132" t="s">
        <v>168</v>
      </c>
      <c r="BA49" s="132" t="s">
        <v>169</v>
      </c>
      <c r="BB49" s="72" t="str">
        <f t="shared" si="22"/>
        <v/>
      </c>
      <c r="BC49" s="72" t="str">
        <f t="shared" si="23"/>
        <v/>
      </c>
      <c r="BD49" s="72" t="str">
        <f t="shared" si="24"/>
        <v/>
      </c>
      <c r="BE49" s="60" t="str">
        <f t="shared" si="25"/>
        <v/>
      </c>
      <c r="BF49" s="150">
        <f t="shared" si="37"/>
        <v>0</v>
      </c>
      <c r="BG49" s="60">
        <f t="shared" si="26"/>
        <v>0</v>
      </c>
      <c r="BH49" s="60">
        <f t="shared" si="27"/>
        <v>0</v>
      </c>
      <c r="BI49" s="60">
        <f t="shared" si="28"/>
        <v>0</v>
      </c>
      <c r="BJ49" s="151" t="str">
        <f t="shared" si="35"/>
        <v/>
      </c>
      <c r="BK49" s="66"/>
      <c r="BL49" s="66"/>
    </row>
    <row r="50" spans="1:64" ht="43.4" customHeight="1" thickTop="1" thickBot="1" x14ac:dyDescent="0.6">
      <c r="A50" s="133">
        <v>19</v>
      </c>
      <c r="B50" s="134"/>
      <c r="C50" s="135"/>
      <c r="D50" s="136" t="str">
        <f t="shared" si="29"/>
        <v>組織　　コード</v>
      </c>
      <c r="E50" s="137"/>
      <c r="F50" s="138"/>
      <c r="G50" s="139" t="str">
        <f t="shared" si="10"/>
        <v>ブショ未入力</v>
      </c>
      <c r="H50" s="140"/>
      <c r="I50" s="138"/>
      <c r="J50" s="141" t="str">
        <f t="shared" si="0"/>
        <v>部署未入力</v>
      </c>
      <c r="K50" s="140"/>
      <c r="L50" s="138"/>
      <c r="M50" s="142" t="str">
        <f t="shared" si="1"/>
        <v>BUSHO未入力</v>
      </c>
      <c r="N50" s="143"/>
      <c r="O50" s="144"/>
      <c r="P50" s="145" t="str">
        <f t="shared" si="30"/>
        <v>NG</v>
      </c>
      <c r="Q50" s="146"/>
      <c r="R50" s="147"/>
      <c r="S50" s="148"/>
      <c r="T50" s="149" t="str">
        <f t="shared" si="31"/>
        <v/>
      </c>
      <c r="U50" s="129" t="str">
        <f t="shared" si="36"/>
        <v>NG</v>
      </c>
      <c r="V50" s="129" t="str">
        <f t="shared" si="32"/>
        <v>OK</v>
      </c>
      <c r="W50" s="130" t="str">
        <f t="shared" si="33"/>
        <v>判定中</v>
      </c>
      <c r="X50" s="60" t="str">
        <f t="shared" si="34"/>
        <v>NG</v>
      </c>
      <c r="Y50" s="60" t="str">
        <f t="shared" si="2"/>
        <v/>
      </c>
      <c r="Z50" s="60" t="str">
        <f t="shared" si="3"/>
        <v>年月日</v>
      </c>
      <c r="AA50" s="60" t="str">
        <f t="shared" si="4"/>
        <v/>
      </c>
      <c r="AB50" s="60" t="str">
        <f t="shared" si="5"/>
        <v/>
      </c>
      <c r="AC50" s="60" t="str">
        <f t="shared" si="6"/>
        <v/>
      </c>
      <c r="AD50" s="60" t="str">
        <f t="shared" si="7"/>
        <v/>
      </c>
      <c r="AE50" s="60" t="str">
        <f t="shared" si="8"/>
        <v/>
      </c>
      <c r="AF50" s="60" t="str">
        <f t="shared" si="9"/>
        <v/>
      </c>
      <c r="AG50" s="131" t="e">
        <f t="shared" si="11"/>
        <v>#VALUE!</v>
      </c>
      <c r="AH50" s="60" t="e">
        <f t="shared" si="12"/>
        <v>#VALUE!</v>
      </c>
      <c r="AI50" s="60" t="e">
        <f t="shared" si="13"/>
        <v>#VALUE!</v>
      </c>
      <c r="AJ50" s="60" t="e">
        <f t="shared" si="14"/>
        <v>#VALUE!</v>
      </c>
      <c r="AK50" s="60" t="e">
        <f t="shared" si="15"/>
        <v>#VALUE!</v>
      </c>
      <c r="AL50" s="60" t="str">
        <f t="shared" si="16"/>
        <v/>
      </c>
      <c r="AM50" s="60" t="str">
        <f t="shared" si="17"/>
        <v/>
      </c>
      <c r="AN50" s="60" t="str">
        <f t="shared" si="18"/>
        <v/>
      </c>
      <c r="AO50" s="60" t="str">
        <f t="shared" si="19"/>
        <v/>
      </c>
      <c r="AP50" s="60" t="str">
        <f t="shared" si="20"/>
        <v/>
      </c>
      <c r="AQ50" s="60" t="str">
        <f t="shared" si="21"/>
        <v/>
      </c>
      <c r="AR50" s="132" t="s">
        <v>160</v>
      </c>
      <c r="AS50" s="132" t="s">
        <v>161</v>
      </c>
      <c r="AT50" s="132" t="s">
        <v>162</v>
      </c>
      <c r="AU50" s="132" t="s">
        <v>163</v>
      </c>
      <c r="AV50" s="132" t="s">
        <v>164</v>
      </c>
      <c r="AW50" s="132" t="s">
        <v>165</v>
      </c>
      <c r="AX50" s="132" t="s">
        <v>166</v>
      </c>
      <c r="AY50" s="132" t="s">
        <v>167</v>
      </c>
      <c r="AZ50" s="132" t="s">
        <v>168</v>
      </c>
      <c r="BA50" s="132" t="s">
        <v>169</v>
      </c>
      <c r="BB50" s="72" t="str">
        <f t="shared" si="22"/>
        <v/>
      </c>
      <c r="BC50" s="72" t="str">
        <f t="shared" si="23"/>
        <v/>
      </c>
      <c r="BD50" s="72" t="str">
        <f t="shared" si="24"/>
        <v/>
      </c>
      <c r="BE50" s="60" t="str">
        <f t="shared" si="25"/>
        <v/>
      </c>
      <c r="BF50" s="150">
        <f t="shared" si="37"/>
        <v>0</v>
      </c>
      <c r="BG50" s="60">
        <f t="shared" si="26"/>
        <v>0</v>
      </c>
      <c r="BH50" s="60">
        <f t="shared" si="27"/>
        <v>0</v>
      </c>
      <c r="BI50" s="60">
        <f t="shared" si="28"/>
        <v>0</v>
      </c>
      <c r="BJ50" s="151" t="str">
        <f t="shared" si="35"/>
        <v/>
      </c>
      <c r="BK50" s="66"/>
      <c r="BL50" s="66"/>
    </row>
    <row r="51" spans="1:64" ht="43.4" customHeight="1" thickTop="1" thickBot="1" x14ac:dyDescent="0.6">
      <c r="A51" s="133">
        <v>20</v>
      </c>
      <c r="B51" s="134"/>
      <c r="C51" s="135"/>
      <c r="D51" s="136" t="str">
        <f t="shared" si="29"/>
        <v>組織　　コード</v>
      </c>
      <c r="E51" s="137"/>
      <c r="F51" s="138"/>
      <c r="G51" s="139" t="str">
        <f t="shared" si="10"/>
        <v>ブショ未入力</v>
      </c>
      <c r="H51" s="140"/>
      <c r="I51" s="138"/>
      <c r="J51" s="141" t="str">
        <f t="shared" si="0"/>
        <v>部署未入力</v>
      </c>
      <c r="K51" s="140"/>
      <c r="L51" s="138"/>
      <c r="M51" s="142" t="str">
        <f t="shared" si="1"/>
        <v>BUSHO未入力</v>
      </c>
      <c r="N51" s="143"/>
      <c r="O51" s="144"/>
      <c r="P51" s="145" t="str">
        <f t="shared" si="30"/>
        <v>NG</v>
      </c>
      <c r="Q51" s="146"/>
      <c r="R51" s="147"/>
      <c r="S51" s="148"/>
      <c r="T51" s="149" t="str">
        <f t="shared" si="31"/>
        <v/>
      </c>
      <c r="U51" s="129" t="str">
        <f t="shared" si="36"/>
        <v>NG</v>
      </c>
      <c r="V51" s="129" t="str">
        <f t="shared" si="32"/>
        <v>OK</v>
      </c>
      <c r="W51" s="130" t="str">
        <f t="shared" si="33"/>
        <v>判定中</v>
      </c>
      <c r="X51" s="60" t="str">
        <f t="shared" si="34"/>
        <v>NG</v>
      </c>
      <c r="Y51" s="60" t="str">
        <f t="shared" si="2"/>
        <v/>
      </c>
      <c r="Z51" s="60" t="str">
        <f t="shared" si="3"/>
        <v>年月日</v>
      </c>
      <c r="AA51" s="60" t="str">
        <f t="shared" si="4"/>
        <v/>
      </c>
      <c r="AB51" s="60" t="str">
        <f t="shared" si="5"/>
        <v/>
      </c>
      <c r="AC51" s="60" t="str">
        <f t="shared" si="6"/>
        <v/>
      </c>
      <c r="AD51" s="60" t="str">
        <f t="shared" si="7"/>
        <v/>
      </c>
      <c r="AE51" s="60" t="str">
        <f t="shared" si="8"/>
        <v/>
      </c>
      <c r="AF51" s="60" t="str">
        <f t="shared" si="9"/>
        <v/>
      </c>
      <c r="AG51" s="131" t="e">
        <f t="shared" si="11"/>
        <v>#VALUE!</v>
      </c>
      <c r="AH51" s="60" t="e">
        <f t="shared" si="12"/>
        <v>#VALUE!</v>
      </c>
      <c r="AI51" s="60" t="e">
        <f t="shared" si="13"/>
        <v>#VALUE!</v>
      </c>
      <c r="AJ51" s="60" t="e">
        <f t="shared" si="14"/>
        <v>#VALUE!</v>
      </c>
      <c r="AK51" s="60" t="e">
        <f t="shared" si="15"/>
        <v>#VALUE!</v>
      </c>
      <c r="AL51" s="60" t="str">
        <f t="shared" si="16"/>
        <v/>
      </c>
      <c r="AM51" s="60" t="str">
        <f t="shared" si="17"/>
        <v/>
      </c>
      <c r="AN51" s="60" t="str">
        <f t="shared" si="18"/>
        <v/>
      </c>
      <c r="AO51" s="60" t="str">
        <f t="shared" si="19"/>
        <v/>
      </c>
      <c r="AP51" s="60" t="str">
        <f t="shared" si="20"/>
        <v/>
      </c>
      <c r="AQ51" s="60" t="str">
        <f t="shared" si="21"/>
        <v/>
      </c>
      <c r="AR51" s="132" t="s">
        <v>160</v>
      </c>
      <c r="AS51" s="132" t="s">
        <v>161</v>
      </c>
      <c r="AT51" s="132" t="s">
        <v>162</v>
      </c>
      <c r="AU51" s="132" t="s">
        <v>163</v>
      </c>
      <c r="AV51" s="132" t="s">
        <v>164</v>
      </c>
      <c r="AW51" s="132" t="s">
        <v>165</v>
      </c>
      <c r="AX51" s="132" t="s">
        <v>166</v>
      </c>
      <c r="AY51" s="132" t="s">
        <v>167</v>
      </c>
      <c r="AZ51" s="132" t="s">
        <v>168</v>
      </c>
      <c r="BA51" s="132" t="s">
        <v>169</v>
      </c>
      <c r="BB51" s="72" t="str">
        <f t="shared" si="22"/>
        <v/>
      </c>
      <c r="BC51" s="72" t="str">
        <f t="shared" si="23"/>
        <v/>
      </c>
      <c r="BD51" s="72" t="str">
        <f t="shared" si="24"/>
        <v/>
      </c>
      <c r="BE51" s="60" t="str">
        <f t="shared" si="25"/>
        <v/>
      </c>
      <c r="BF51" s="150">
        <f t="shared" si="37"/>
        <v>0</v>
      </c>
      <c r="BG51" s="60">
        <f t="shared" si="26"/>
        <v>0</v>
      </c>
      <c r="BH51" s="60">
        <f t="shared" si="27"/>
        <v>0</v>
      </c>
      <c r="BI51" s="60">
        <f t="shared" si="28"/>
        <v>0</v>
      </c>
      <c r="BJ51" s="151" t="str">
        <f t="shared" si="35"/>
        <v/>
      </c>
      <c r="BK51" s="66"/>
      <c r="BL51" s="66"/>
    </row>
    <row r="52" spans="1:64" ht="43.4" customHeight="1" thickTop="1" thickBot="1" x14ac:dyDescent="0.6">
      <c r="A52" s="133">
        <v>21</v>
      </c>
      <c r="B52" s="134"/>
      <c r="C52" s="135"/>
      <c r="D52" s="136" t="str">
        <f t="shared" si="29"/>
        <v>組織　　コード</v>
      </c>
      <c r="E52" s="137"/>
      <c r="F52" s="138"/>
      <c r="G52" s="139" t="str">
        <f t="shared" si="10"/>
        <v>ブショ未入力</v>
      </c>
      <c r="H52" s="140"/>
      <c r="I52" s="138"/>
      <c r="J52" s="141" t="str">
        <f t="shared" si="0"/>
        <v>部署未入力</v>
      </c>
      <c r="K52" s="140"/>
      <c r="L52" s="138"/>
      <c r="M52" s="142" t="str">
        <f t="shared" si="1"/>
        <v>BUSHO未入力</v>
      </c>
      <c r="N52" s="143"/>
      <c r="O52" s="144"/>
      <c r="P52" s="145" t="str">
        <f t="shared" si="30"/>
        <v>NG</v>
      </c>
      <c r="Q52" s="146"/>
      <c r="R52" s="147"/>
      <c r="S52" s="148"/>
      <c r="T52" s="149" t="str">
        <f t="shared" si="31"/>
        <v/>
      </c>
      <c r="U52" s="129" t="str">
        <f t="shared" si="36"/>
        <v>NG</v>
      </c>
      <c r="V52" s="129" t="str">
        <f t="shared" si="32"/>
        <v>OK</v>
      </c>
      <c r="W52" s="130" t="str">
        <f t="shared" si="33"/>
        <v>判定中</v>
      </c>
      <c r="X52" s="60" t="str">
        <f t="shared" si="34"/>
        <v>NG</v>
      </c>
      <c r="Y52" s="60" t="str">
        <f t="shared" si="2"/>
        <v/>
      </c>
      <c r="Z52" s="60" t="str">
        <f t="shared" si="3"/>
        <v>年月日</v>
      </c>
      <c r="AA52" s="60" t="str">
        <f t="shared" si="4"/>
        <v/>
      </c>
      <c r="AB52" s="60" t="str">
        <f t="shared" si="5"/>
        <v/>
      </c>
      <c r="AC52" s="60" t="str">
        <f t="shared" si="6"/>
        <v/>
      </c>
      <c r="AD52" s="60" t="str">
        <f t="shared" si="7"/>
        <v/>
      </c>
      <c r="AE52" s="60" t="str">
        <f t="shared" si="8"/>
        <v/>
      </c>
      <c r="AF52" s="60" t="str">
        <f t="shared" si="9"/>
        <v/>
      </c>
      <c r="AG52" s="131" t="e">
        <f t="shared" si="11"/>
        <v>#VALUE!</v>
      </c>
      <c r="AH52" s="60" t="e">
        <f t="shared" si="12"/>
        <v>#VALUE!</v>
      </c>
      <c r="AI52" s="60" t="e">
        <f t="shared" si="13"/>
        <v>#VALUE!</v>
      </c>
      <c r="AJ52" s="60" t="e">
        <f t="shared" si="14"/>
        <v>#VALUE!</v>
      </c>
      <c r="AK52" s="60" t="e">
        <f t="shared" si="15"/>
        <v>#VALUE!</v>
      </c>
      <c r="AL52" s="60" t="str">
        <f t="shared" si="16"/>
        <v/>
      </c>
      <c r="AM52" s="60" t="str">
        <f t="shared" si="17"/>
        <v/>
      </c>
      <c r="AN52" s="60" t="str">
        <f t="shared" si="18"/>
        <v/>
      </c>
      <c r="AO52" s="60" t="str">
        <f t="shared" si="19"/>
        <v/>
      </c>
      <c r="AP52" s="60" t="str">
        <f t="shared" si="20"/>
        <v/>
      </c>
      <c r="AQ52" s="60" t="str">
        <f t="shared" si="21"/>
        <v/>
      </c>
      <c r="AR52" s="132" t="s">
        <v>160</v>
      </c>
      <c r="AS52" s="132" t="s">
        <v>161</v>
      </c>
      <c r="AT52" s="132" t="s">
        <v>162</v>
      </c>
      <c r="AU52" s="132" t="s">
        <v>163</v>
      </c>
      <c r="AV52" s="132" t="s">
        <v>164</v>
      </c>
      <c r="AW52" s="132" t="s">
        <v>165</v>
      </c>
      <c r="AX52" s="132" t="s">
        <v>166</v>
      </c>
      <c r="AY52" s="132" t="s">
        <v>167</v>
      </c>
      <c r="AZ52" s="132" t="s">
        <v>168</v>
      </c>
      <c r="BA52" s="132" t="s">
        <v>169</v>
      </c>
      <c r="BB52" s="72" t="str">
        <f t="shared" si="22"/>
        <v/>
      </c>
      <c r="BC52" s="72" t="str">
        <f t="shared" si="23"/>
        <v/>
      </c>
      <c r="BD52" s="72" t="str">
        <f t="shared" si="24"/>
        <v/>
      </c>
      <c r="BE52" s="60" t="str">
        <f t="shared" si="25"/>
        <v/>
      </c>
      <c r="BF52" s="150">
        <f t="shared" si="37"/>
        <v>0</v>
      </c>
      <c r="BG52" s="60">
        <f t="shared" si="26"/>
        <v>0</v>
      </c>
      <c r="BH52" s="60">
        <f t="shared" si="27"/>
        <v>0</v>
      </c>
      <c r="BI52" s="60">
        <f t="shared" si="28"/>
        <v>0</v>
      </c>
      <c r="BJ52" s="151" t="str">
        <f t="shared" si="35"/>
        <v/>
      </c>
      <c r="BK52" s="66"/>
      <c r="BL52" s="66"/>
    </row>
    <row r="53" spans="1:64" ht="43.4" customHeight="1" thickTop="1" thickBot="1" x14ac:dyDescent="0.6">
      <c r="A53" s="133">
        <v>22</v>
      </c>
      <c r="B53" s="134"/>
      <c r="C53" s="135"/>
      <c r="D53" s="136" t="str">
        <f t="shared" si="29"/>
        <v>組織　　コード</v>
      </c>
      <c r="E53" s="137"/>
      <c r="F53" s="138"/>
      <c r="G53" s="139" t="str">
        <f t="shared" si="10"/>
        <v>ブショ未入力</v>
      </c>
      <c r="H53" s="140"/>
      <c r="I53" s="138"/>
      <c r="J53" s="141" t="str">
        <f t="shared" si="0"/>
        <v>部署未入力</v>
      </c>
      <c r="K53" s="140"/>
      <c r="L53" s="138"/>
      <c r="M53" s="142" t="str">
        <f t="shared" si="1"/>
        <v>BUSHO未入力</v>
      </c>
      <c r="N53" s="143"/>
      <c r="O53" s="144"/>
      <c r="P53" s="145" t="str">
        <f t="shared" si="30"/>
        <v>NG</v>
      </c>
      <c r="Q53" s="146"/>
      <c r="R53" s="147"/>
      <c r="S53" s="148"/>
      <c r="T53" s="149" t="str">
        <f t="shared" si="31"/>
        <v/>
      </c>
      <c r="U53" s="129" t="str">
        <f t="shared" si="36"/>
        <v>NG</v>
      </c>
      <c r="V53" s="129" t="str">
        <f t="shared" si="32"/>
        <v>OK</v>
      </c>
      <c r="W53" s="130" t="str">
        <f t="shared" si="33"/>
        <v>判定中</v>
      </c>
      <c r="X53" s="60" t="str">
        <f t="shared" si="34"/>
        <v>NG</v>
      </c>
      <c r="Y53" s="60" t="str">
        <f t="shared" si="2"/>
        <v/>
      </c>
      <c r="Z53" s="60" t="str">
        <f t="shared" si="3"/>
        <v>年月日</v>
      </c>
      <c r="AA53" s="60" t="str">
        <f t="shared" si="4"/>
        <v/>
      </c>
      <c r="AB53" s="60" t="str">
        <f t="shared" si="5"/>
        <v/>
      </c>
      <c r="AC53" s="60" t="str">
        <f t="shared" si="6"/>
        <v/>
      </c>
      <c r="AD53" s="60" t="str">
        <f t="shared" si="7"/>
        <v/>
      </c>
      <c r="AE53" s="60" t="str">
        <f t="shared" si="8"/>
        <v/>
      </c>
      <c r="AF53" s="60" t="str">
        <f t="shared" si="9"/>
        <v/>
      </c>
      <c r="AG53" s="131" t="e">
        <f t="shared" si="11"/>
        <v>#VALUE!</v>
      </c>
      <c r="AH53" s="60" t="e">
        <f t="shared" si="12"/>
        <v>#VALUE!</v>
      </c>
      <c r="AI53" s="60" t="e">
        <f t="shared" si="13"/>
        <v>#VALUE!</v>
      </c>
      <c r="AJ53" s="60" t="e">
        <f t="shared" si="14"/>
        <v>#VALUE!</v>
      </c>
      <c r="AK53" s="60" t="e">
        <f t="shared" si="15"/>
        <v>#VALUE!</v>
      </c>
      <c r="AL53" s="60" t="str">
        <f t="shared" si="16"/>
        <v/>
      </c>
      <c r="AM53" s="60" t="str">
        <f t="shared" si="17"/>
        <v/>
      </c>
      <c r="AN53" s="60" t="str">
        <f t="shared" si="18"/>
        <v/>
      </c>
      <c r="AO53" s="60" t="str">
        <f t="shared" si="19"/>
        <v/>
      </c>
      <c r="AP53" s="60" t="str">
        <f t="shared" si="20"/>
        <v/>
      </c>
      <c r="AQ53" s="60" t="str">
        <f t="shared" si="21"/>
        <v/>
      </c>
      <c r="AR53" s="132" t="s">
        <v>160</v>
      </c>
      <c r="AS53" s="132" t="s">
        <v>161</v>
      </c>
      <c r="AT53" s="132" t="s">
        <v>162</v>
      </c>
      <c r="AU53" s="132" t="s">
        <v>163</v>
      </c>
      <c r="AV53" s="132" t="s">
        <v>164</v>
      </c>
      <c r="AW53" s="132" t="s">
        <v>165</v>
      </c>
      <c r="AX53" s="132" t="s">
        <v>166</v>
      </c>
      <c r="AY53" s="132" t="s">
        <v>167</v>
      </c>
      <c r="AZ53" s="132" t="s">
        <v>168</v>
      </c>
      <c r="BA53" s="132" t="s">
        <v>169</v>
      </c>
      <c r="BB53" s="72" t="str">
        <f t="shared" si="22"/>
        <v/>
      </c>
      <c r="BC53" s="72" t="str">
        <f t="shared" si="23"/>
        <v/>
      </c>
      <c r="BD53" s="72" t="str">
        <f t="shared" si="24"/>
        <v/>
      </c>
      <c r="BE53" s="60" t="str">
        <f t="shared" si="25"/>
        <v/>
      </c>
      <c r="BF53" s="150">
        <f t="shared" si="37"/>
        <v>0</v>
      </c>
      <c r="BG53" s="60">
        <f t="shared" si="26"/>
        <v>0</v>
      </c>
      <c r="BH53" s="60">
        <f t="shared" si="27"/>
        <v>0</v>
      </c>
      <c r="BI53" s="60">
        <f t="shared" si="28"/>
        <v>0</v>
      </c>
      <c r="BJ53" s="151" t="str">
        <f t="shared" si="35"/>
        <v/>
      </c>
      <c r="BK53" s="66"/>
      <c r="BL53" s="66"/>
    </row>
    <row r="54" spans="1:64" ht="43.4" customHeight="1" thickTop="1" thickBot="1" x14ac:dyDescent="0.6">
      <c r="A54" s="133">
        <v>23</v>
      </c>
      <c r="B54" s="134"/>
      <c r="C54" s="135"/>
      <c r="D54" s="136" t="str">
        <f t="shared" si="29"/>
        <v>組織　　コード</v>
      </c>
      <c r="E54" s="137"/>
      <c r="F54" s="138"/>
      <c r="G54" s="139" t="str">
        <f t="shared" si="10"/>
        <v>ブショ未入力</v>
      </c>
      <c r="H54" s="140"/>
      <c r="I54" s="138"/>
      <c r="J54" s="141" t="str">
        <f t="shared" si="0"/>
        <v>部署未入力</v>
      </c>
      <c r="K54" s="140"/>
      <c r="L54" s="138"/>
      <c r="M54" s="142" t="str">
        <f t="shared" si="1"/>
        <v>BUSHO未入力</v>
      </c>
      <c r="N54" s="143"/>
      <c r="O54" s="144"/>
      <c r="P54" s="145" t="str">
        <f t="shared" si="30"/>
        <v>NG</v>
      </c>
      <c r="Q54" s="146"/>
      <c r="R54" s="147"/>
      <c r="S54" s="148"/>
      <c r="T54" s="149" t="str">
        <f t="shared" si="31"/>
        <v/>
      </c>
      <c r="U54" s="129" t="str">
        <f t="shared" si="36"/>
        <v>NG</v>
      </c>
      <c r="V54" s="129" t="str">
        <f t="shared" si="32"/>
        <v>OK</v>
      </c>
      <c r="W54" s="130" t="str">
        <f t="shared" si="33"/>
        <v>判定中</v>
      </c>
      <c r="X54" s="60" t="str">
        <f t="shared" si="34"/>
        <v>NG</v>
      </c>
      <c r="Y54" s="60" t="str">
        <f t="shared" si="2"/>
        <v/>
      </c>
      <c r="Z54" s="60" t="str">
        <f t="shared" si="3"/>
        <v>年月日</v>
      </c>
      <c r="AA54" s="60" t="str">
        <f t="shared" si="4"/>
        <v/>
      </c>
      <c r="AB54" s="60" t="str">
        <f t="shared" si="5"/>
        <v/>
      </c>
      <c r="AC54" s="60" t="str">
        <f t="shared" si="6"/>
        <v/>
      </c>
      <c r="AD54" s="60" t="str">
        <f t="shared" si="7"/>
        <v/>
      </c>
      <c r="AE54" s="60" t="str">
        <f t="shared" si="8"/>
        <v/>
      </c>
      <c r="AF54" s="60" t="str">
        <f t="shared" si="9"/>
        <v/>
      </c>
      <c r="AG54" s="131" t="e">
        <f t="shared" si="11"/>
        <v>#VALUE!</v>
      </c>
      <c r="AH54" s="60" t="e">
        <f t="shared" si="12"/>
        <v>#VALUE!</v>
      </c>
      <c r="AI54" s="60" t="e">
        <f t="shared" si="13"/>
        <v>#VALUE!</v>
      </c>
      <c r="AJ54" s="60" t="e">
        <f t="shared" si="14"/>
        <v>#VALUE!</v>
      </c>
      <c r="AK54" s="60" t="e">
        <f t="shared" si="15"/>
        <v>#VALUE!</v>
      </c>
      <c r="AL54" s="60" t="str">
        <f t="shared" si="16"/>
        <v/>
      </c>
      <c r="AM54" s="60" t="str">
        <f t="shared" si="17"/>
        <v/>
      </c>
      <c r="AN54" s="60" t="str">
        <f t="shared" si="18"/>
        <v/>
      </c>
      <c r="AO54" s="60" t="str">
        <f t="shared" si="19"/>
        <v/>
      </c>
      <c r="AP54" s="60" t="str">
        <f t="shared" si="20"/>
        <v/>
      </c>
      <c r="AQ54" s="60" t="str">
        <f t="shared" si="21"/>
        <v/>
      </c>
      <c r="AR54" s="132" t="s">
        <v>160</v>
      </c>
      <c r="AS54" s="132" t="s">
        <v>161</v>
      </c>
      <c r="AT54" s="132" t="s">
        <v>162</v>
      </c>
      <c r="AU54" s="132" t="s">
        <v>163</v>
      </c>
      <c r="AV54" s="132" t="s">
        <v>164</v>
      </c>
      <c r="AW54" s="132" t="s">
        <v>165</v>
      </c>
      <c r="AX54" s="132" t="s">
        <v>166</v>
      </c>
      <c r="AY54" s="132" t="s">
        <v>167</v>
      </c>
      <c r="AZ54" s="132" t="s">
        <v>168</v>
      </c>
      <c r="BA54" s="132" t="s">
        <v>169</v>
      </c>
      <c r="BB54" s="72" t="str">
        <f t="shared" si="22"/>
        <v/>
      </c>
      <c r="BC54" s="72" t="str">
        <f t="shared" si="23"/>
        <v/>
      </c>
      <c r="BD54" s="72" t="str">
        <f t="shared" si="24"/>
        <v/>
      </c>
      <c r="BE54" s="60" t="str">
        <f t="shared" si="25"/>
        <v/>
      </c>
      <c r="BF54" s="150">
        <f t="shared" si="37"/>
        <v>0</v>
      </c>
      <c r="BG54" s="60">
        <f t="shared" si="26"/>
        <v>0</v>
      </c>
      <c r="BH54" s="60">
        <f t="shared" si="27"/>
        <v>0</v>
      </c>
      <c r="BI54" s="60">
        <f t="shared" si="28"/>
        <v>0</v>
      </c>
      <c r="BJ54" s="151" t="str">
        <f t="shared" si="35"/>
        <v/>
      </c>
      <c r="BK54" s="66"/>
      <c r="BL54" s="66"/>
    </row>
    <row r="55" spans="1:64" ht="43.4" customHeight="1" thickTop="1" thickBot="1" x14ac:dyDescent="0.6">
      <c r="A55" s="133">
        <v>24</v>
      </c>
      <c r="B55" s="134"/>
      <c r="C55" s="135"/>
      <c r="D55" s="136" t="str">
        <f t="shared" si="29"/>
        <v>組織　　コード</v>
      </c>
      <c r="E55" s="137"/>
      <c r="F55" s="138"/>
      <c r="G55" s="139" t="str">
        <f t="shared" si="10"/>
        <v>ブショ未入力</v>
      </c>
      <c r="H55" s="140"/>
      <c r="I55" s="138"/>
      <c r="J55" s="141" t="str">
        <f t="shared" si="0"/>
        <v>部署未入力</v>
      </c>
      <c r="K55" s="140"/>
      <c r="L55" s="138"/>
      <c r="M55" s="142" t="str">
        <f t="shared" si="1"/>
        <v>BUSHO未入力</v>
      </c>
      <c r="N55" s="143"/>
      <c r="O55" s="144"/>
      <c r="P55" s="145" t="str">
        <f t="shared" si="30"/>
        <v>NG</v>
      </c>
      <c r="Q55" s="146"/>
      <c r="R55" s="147"/>
      <c r="S55" s="148"/>
      <c r="T55" s="149" t="str">
        <f t="shared" si="31"/>
        <v/>
      </c>
      <c r="U55" s="129" t="str">
        <f t="shared" si="36"/>
        <v>NG</v>
      </c>
      <c r="V55" s="129" t="str">
        <f t="shared" si="32"/>
        <v>OK</v>
      </c>
      <c r="W55" s="130" t="str">
        <f t="shared" si="33"/>
        <v>判定中</v>
      </c>
      <c r="X55" s="60" t="str">
        <f t="shared" si="34"/>
        <v>NG</v>
      </c>
      <c r="Y55" s="60" t="str">
        <f t="shared" si="2"/>
        <v/>
      </c>
      <c r="Z55" s="60" t="str">
        <f t="shared" si="3"/>
        <v>年月日</v>
      </c>
      <c r="AA55" s="60" t="str">
        <f t="shared" si="4"/>
        <v/>
      </c>
      <c r="AB55" s="60" t="str">
        <f t="shared" si="5"/>
        <v/>
      </c>
      <c r="AC55" s="60" t="str">
        <f t="shared" si="6"/>
        <v/>
      </c>
      <c r="AD55" s="60" t="str">
        <f t="shared" si="7"/>
        <v/>
      </c>
      <c r="AE55" s="60" t="str">
        <f t="shared" si="8"/>
        <v/>
      </c>
      <c r="AF55" s="60" t="str">
        <f t="shared" si="9"/>
        <v/>
      </c>
      <c r="AG55" s="131" t="e">
        <f t="shared" si="11"/>
        <v>#VALUE!</v>
      </c>
      <c r="AH55" s="60" t="e">
        <f t="shared" si="12"/>
        <v>#VALUE!</v>
      </c>
      <c r="AI55" s="60" t="e">
        <f t="shared" si="13"/>
        <v>#VALUE!</v>
      </c>
      <c r="AJ55" s="60" t="e">
        <f t="shared" si="14"/>
        <v>#VALUE!</v>
      </c>
      <c r="AK55" s="60" t="e">
        <f t="shared" si="15"/>
        <v>#VALUE!</v>
      </c>
      <c r="AL55" s="60" t="str">
        <f t="shared" si="16"/>
        <v/>
      </c>
      <c r="AM55" s="60" t="str">
        <f t="shared" si="17"/>
        <v/>
      </c>
      <c r="AN55" s="60" t="str">
        <f t="shared" si="18"/>
        <v/>
      </c>
      <c r="AO55" s="60" t="str">
        <f t="shared" si="19"/>
        <v/>
      </c>
      <c r="AP55" s="60" t="str">
        <f t="shared" si="20"/>
        <v/>
      </c>
      <c r="AQ55" s="60" t="str">
        <f t="shared" si="21"/>
        <v/>
      </c>
      <c r="AR55" s="132" t="s">
        <v>160</v>
      </c>
      <c r="AS55" s="132" t="s">
        <v>161</v>
      </c>
      <c r="AT55" s="132" t="s">
        <v>162</v>
      </c>
      <c r="AU55" s="132" t="s">
        <v>163</v>
      </c>
      <c r="AV55" s="132" t="s">
        <v>164</v>
      </c>
      <c r="AW55" s="132" t="s">
        <v>165</v>
      </c>
      <c r="AX55" s="132" t="s">
        <v>166</v>
      </c>
      <c r="AY55" s="132" t="s">
        <v>167</v>
      </c>
      <c r="AZ55" s="132" t="s">
        <v>168</v>
      </c>
      <c r="BA55" s="132" t="s">
        <v>169</v>
      </c>
      <c r="BB55" s="72" t="str">
        <f t="shared" si="22"/>
        <v/>
      </c>
      <c r="BC55" s="72" t="str">
        <f t="shared" si="23"/>
        <v/>
      </c>
      <c r="BD55" s="72" t="str">
        <f t="shared" si="24"/>
        <v/>
      </c>
      <c r="BE55" s="60" t="str">
        <f t="shared" si="25"/>
        <v/>
      </c>
      <c r="BF55" s="150">
        <f t="shared" si="37"/>
        <v>0</v>
      </c>
      <c r="BG55" s="60">
        <f t="shared" si="26"/>
        <v>0</v>
      </c>
      <c r="BH55" s="60">
        <f t="shared" si="27"/>
        <v>0</v>
      </c>
      <c r="BI55" s="60">
        <f t="shared" si="28"/>
        <v>0</v>
      </c>
      <c r="BJ55" s="151" t="str">
        <f t="shared" si="35"/>
        <v/>
      </c>
      <c r="BK55" s="66"/>
      <c r="BL55" s="66"/>
    </row>
    <row r="56" spans="1:64" ht="43.4" customHeight="1" thickTop="1" thickBot="1" x14ac:dyDescent="0.6">
      <c r="A56" s="133">
        <v>25</v>
      </c>
      <c r="B56" s="134"/>
      <c r="C56" s="135"/>
      <c r="D56" s="136" t="str">
        <f t="shared" si="29"/>
        <v>組織　　コード</v>
      </c>
      <c r="E56" s="137"/>
      <c r="F56" s="138"/>
      <c r="G56" s="139" t="str">
        <f t="shared" si="10"/>
        <v>ブショ未入力</v>
      </c>
      <c r="H56" s="140"/>
      <c r="I56" s="138"/>
      <c r="J56" s="141" t="str">
        <f t="shared" si="0"/>
        <v>部署未入力</v>
      </c>
      <c r="K56" s="140"/>
      <c r="L56" s="138"/>
      <c r="M56" s="142" t="str">
        <f t="shared" si="1"/>
        <v>BUSHO未入力</v>
      </c>
      <c r="N56" s="143"/>
      <c r="O56" s="144"/>
      <c r="P56" s="145" t="str">
        <f t="shared" si="30"/>
        <v>NG</v>
      </c>
      <c r="Q56" s="146"/>
      <c r="R56" s="147"/>
      <c r="S56" s="148"/>
      <c r="T56" s="149" t="str">
        <f t="shared" si="31"/>
        <v/>
      </c>
      <c r="U56" s="129" t="str">
        <f t="shared" si="36"/>
        <v>NG</v>
      </c>
      <c r="V56" s="129" t="str">
        <f t="shared" si="32"/>
        <v>OK</v>
      </c>
      <c r="W56" s="130" t="str">
        <f t="shared" si="33"/>
        <v>判定中</v>
      </c>
      <c r="X56" s="60" t="str">
        <f t="shared" si="34"/>
        <v>NG</v>
      </c>
      <c r="Y56" s="60" t="str">
        <f t="shared" si="2"/>
        <v/>
      </c>
      <c r="Z56" s="60" t="str">
        <f t="shared" si="3"/>
        <v>年月日</v>
      </c>
      <c r="AA56" s="60" t="str">
        <f t="shared" si="4"/>
        <v/>
      </c>
      <c r="AB56" s="60" t="str">
        <f t="shared" si="5"/>
        <v/>
      </c>
      <c r="AC56" s="60" t="str">
        <f t="shared" si="6"/>
        <v/>
      </c>
      <c r="AD56" s="60" t="str">
        <f t="shared" si="7"/>
        <v/>
      </c>
      <c r="AE56" s="60" t="str">
        <f t="shared" si="8"/>
        <v/>
      </c>
      <c r="AF56" s="60" t="str">
        <f t="shared" si="9"/>
        <v/>
      </c>
      <c r="AG56" s="131" t="e">
        <f t="shared" si="11"/>
        <v>#VALUE!</v>
      </c>
      <c r="AH56" s="60" t="e">
        <f t="shared" si="12"/>
        <v>#VALUE!</v>
      </c>
      <c r="AI56" s="60" t="e">
        <f t="shared" si="13"/>
        <v>#VALUE!</v>
      </c>
      <c r="AJ56" s="60" t="e">
        <f t="shared" si="14"/>
        <v>#VALUE!</v>
      </c>
      <c r="AK56" s="60" t="e">
        <f t="shared" si="15"/>
        <v>#VALUE!</v>
      </c>
      <c r="AL56" s="60" t="str">
        <f t="shared" si="16"/>
        <v/>
      </c>
      <c r="AM56" s="60" t="str">
        <f t="shared" si="17"/>
        <v/>
      </c>
      <c r="AN56" s="60" t="str">
        <f t="shared" si="18"/>
        <v/>
      </c>
      <c r="AO56" s="60" t="str">
        <f t="shared" si="19"/>
        <v/>
      </c>
      <c r="AP56" s="60" t="str">
        <f t="shared" si="20"/>
        <v/>
      </c>
      <c r="AQ56" s="60" t="str">
        <f t="shared" si="21"/>
        <v/>
      </c>
      <c r="AR56" s="132" t="s">
        <v>160</v>
      </c>
      <c r="AS56" s="132" t="s">
        <v>161</v>
      </c>
      <c r="AT56" s="132" t="s">
        <v>162</v>
      </c>
      <c r="AU56" s="132" t="s">
        <v>163</v>
      </c>
      <c r="AV56" s="132" t="s">
        <v>164</v>
      </c>
      <c r="AW56" s="132" t="s">
        <v>165</v>
      </c>
      <c r="AX56" s="132" t="s">
        <v>166</v>
      </c>
      <c r="AY56" s="132" t="s">
        <v>167</v>
      </c>
      <c r="AZ56" s="132" t="s">
        <v>168</v>
      </c>
      <c r="BA56" s="132" t="s">
        <v>169</v>
      </c>
      <c r="BB56" s="72" t="str">
        <f t="shared" si="22"/>
        <v/>
      </c>
      <c r="BC56" s="72" t="str">
        <f t="shared" si="23"/>
        <v/>
      </c>
      <c r="BD56" s="72" t="str">
        <f t="shared" si="24"/>
        <v/>
      </c>
      <c r="BE56" s="60" t="str">
        <f t="shared" si="25"/>
        <v/>
      </c>
      <c r="BF56" s="150">
        <f t="shared" si="37"/>
        <v>0</v>
      </c>
      <c r="BG56" s="60">
        <f t="shared" si="26"/>
        <v>0</v>
      </c>
      <c r="BH56" s="60">
        <f t="shared" si="27"/>
        <v>0</v>
      </c>
      <c r="BI56" s="60">
        <f t="shared" si="28"/>
        <v>0</v>
      </c>
      <c r="BJ56" s="151" t="str">
        <f t="shared" si="35"/>
        <v/>
      </c>
      <c r="BK56" s="66"/>
      <c r="BL56" s="66"/>
    </row>
    <row r="57" spans="1:64" ht="43.4" customHeight="1" thickTop="1" thickBot="1" x14ac:dyDescent="0.6">
      <c r="A57" s="133">
        <v>26</v>
      </c>
      <c r="B57" s="134"/>
      <c r="C57" s="135"/>
      <c r="D57" s="136" t="str">
        <f t="shared" si="29"/>
        <v>組織　　コード</v>
      </c>
      <c r="E57" s="137"/>
      <c r="F57" s="138"/>
      <c r="G57" s="139" t="str">
        <f t="shared" si="10"/>
        <v>ブショ未入力</v>
      </c>
      <c r="H57" s="140"/>
      <c r="I57" s="138"/>
      <c r="J57" s="141" t="str">
        <f t="shared" si="0"/>
        <v>部署未入力</v>
      </c>
      <c r="K57" s="140"/>
      <c r="L57" s="138"/>
      <c r="M57" s="142" t="str">
        <f t="shared" si="1"/>
        <v>BUSHO未入力</v>
      </c>
      <c r="N57" s="143"/>
      <c r="O57" s="144"/>
      <c r="P57" s="145" t="str">
        <f t="shared" si="30"/>
        <v>NG</v>
      </c>
      <c r="Q57" s="146"/>
      <c r="R57" s="147"/>
      <c r="S57" s="148"/>
      <c r="T57" s="149" t="str">
        <f t="shared" si="31"/>
        <v/>
      </c>
      <c r="U57" s="129" t="str">
        <f t="shared" si="36"/>
        <v>NG</v>
      </c>
      <c r="V57" s="129" t="str">
        <f t="shared" si="32"/>
        <v>OK</v>
      </c>
      <c r="W57" s="130" t="str">
        <f t="shared" si="33"/>
        <v>判定中</v>
      </c>
      <c r="X57" s="60" t="str">
        <f t="shared" si="34"/>
        <v>NG</v>
      </c>
      <c r="Y57" s="60" t="str">
        <f t="shared" si="2"/>
        <v/>
      </c>
      <c r="Z57" s="60" t="str">
        <f t="shared" si="3"/>
        <v>年月日</v>
      </c>
      <c r="AA57" s="60" t="str">
        <f t="shared" si="4"/>
        <v/>
      </c>
      <c r="AB57" s="60" t="str">
        <f t="shared" si="5"/>
        <v/>
      </c>
      <c r="AC57" s="60" t="str">
        <f t="shared" si="6"/>
        <v/>
      </c>
      <c r="AD57" s="60" t="str">
        <f t="shared" si="7"/>
        <v/>
      </c>
      <c r="AE57" s="60" t="str">
        <f t="shared" si="8"/>
        <v/>
      </c>
      <c r="AF57" s="60" t="str">
        <f t="shared" si="9"/>
        <v/>
      </c>
      <c r="AG57" s="131" t="e">
        <f t="shared" si="11"/>
        <v>#VALUE!</v>
      </c>
      <c r="AH57" s="60" t="e">
        <f t="shared" si="12"/>
        <v>#VALUE!</v>
      </c>
      <c r="AI57" s="60" t="e">
        <f t="shared" si="13"/>
        <v>#VALUE!</v>
      </c>
      <c r="AJ57" s="60" t="e">
        <f t="shared" si="14"/>
        <v>#VALUE!</v>
      </c>
      <c r="AK57" s="60" t="e">
        <f t="shared" si="15"/>
        <v>#VALUE!</v>
      </c>
      <c r="AL57" s="60" t="str">
        <f t="shared" si="16"/>
        <v/>
      </c>
      <c r="AM57" s="60" t="str">
        <f t="shared" si="17"/>
        <v/>
      </c>
      <c r="AN57" s="60" t="str">
        <f t="shared" si="18"/>
        <v/>
      </c>
      <c r="AO57" s="60" t="str">
        <f t="shared" si="19"/>
        <v/>
      </c>
      <c r="AP57" s="60" t="str">
        <f t="shared" si="20"/>
        <v/>
      </c>
      <c r="AQ57" s="60" t="str">
        <f t="shared" si="21"/>
        <v/>
      </c>
      <c r="AR57" s="132" t="s">
        <v>160</v>
      </c>
      <c r="AS57" s="132" t="s">
        <v>161</v>
      </c>
      <c r="AT57" s="132" t="s">
        <v>162</v>
      </c>
      <c r="AU57" s="132" t="s">
        <v>163</v>
      </c>
      <c r="AV57" s="132" t="s">
        <v>164</v>
      </c>
      <c r="AW57" s="132" t="s">
        <v>165</v>
      </c>
      <c r="AX57" s="132" t="s">
        <v>166</v>
      </c>
      <c r="AY57" s="132" t="s">
        <v>167</v>
      </c>
      <c r="AZ57" s="132" t="s">
        <v>168</v>
      </c>
      <c r="BA57" s="132" t="s">
        <v>169</v>
      </c>
      <c r="BB57" s="72" t="str">
        <f t="shared" si="22"/>
        <v/>
      </c>
      <c r="BC57" s="72" t="str">
        <f t="shared" si="23"/>
        <v/>
      </c>
      <c r="BD57" s="72" t="str">
        <f t="shared" si="24"/>
        <v/>
      </c>
      <c r="BE57" s="60" t="str">
        <f t="shared" si="25"/>
        <v/>
      </c>
      <c r="BF57" s="150">
        <f t="shared" si="37"/>
        <v>0</v>
      </c>
      <c r="BG57" s="60">
        <f t="shared" si="26"/>
        <v>0</v>
      </c>
      <c r="BH57" s="60">
        <f t="shared" si="27"/>
        <v>0</v>
      </c>
      <c r="BI57" s="60">
        <f t="shared" si="28"/>
        <v>0</v>
      </c>
      <c r="BJ57" s="151" t="str">
        <f t="shared" si="35"/>
        <v/>
      </c>
      <c r="BK57" s="66"/>
      <c r="BL57" s="66"/>
    </row>
    <row r="58" spans="1:64" ht="43.4" customHeight="1" thickTop="1" thickBot="1" x14ac:dyDescent="0.6">
      <c r="A58" s="133">
        <v>27</v>
      </c>
      <c r="B58" s="134"/>
      <c r="C58" s="135"/>
      <c r="D58" s="136" t="str">
        <f t="shared" si="29"/>
        <v>組織　　コード</v>
      </c>
      <c r="E58" s="137"/>
      <c r="F58" s="138"/>
      <c r="G58" s="139" t="str">
        <f t="shared" si="10"/>
        <v>ブショ未入力</v>
      </c>
      <c r="H58" s="140"/>
      <c r="I58" s="138"/>
      <c r="J58" s="141" t="str">
        <f t="shared" si="0"/>
        <v>部署未入力</v>
      </c>
      <c r="K58" s="140"/>
      <c r="L58" s="138"/>
      <c r="M58" s="142" t="str">
        <f t="shared" si="1"/>
        <v>BUSHO未入力</v>
      </c>
      <c r="N58" s="143"/>
      <c r="O58" s="144"/>
      <c r="P58" s="145" t="str">
        <f t="shared" si="30"/>
        <v>NG</v>
      </c>
      <c r="Q58" s="146"/>
      <c r="R58" s="147"/>
      <c r="S58" s="148"/>
      <c r="T58" s="149" t="str">
        <f t="shared" si="31"/>
        <v/>
      </c>
      <c r="U58" s="129" t="str">
        <f t="shared" si="36"/>
        <v>NG</v>
      </c>
      <c r="V58" s="129" t="str">
        <f t="shared" si="32"/>
        <v>OK</v>
      </c>
      <c r="W58" s="130" t="str">
        <f t="shared" si="33"/>
        <v>判定中</v>
      </c>
      <c r="X58" s="60" t="str">
        <f t="shared" si="34"/>
        <v>NG</v>
      </c>
      <c r="Y58" s="60" t="str">
        <f t="shared" si="2"/>
        <v/>
      </c>
      <c r="Z58" s="60" t="str">
        <f t="shared" si="3"/>
        <v>年月日</v>
      </c>
      <c r="AA58" s="60" t="str">
        <f t="shared" si="4"/>
        <v/>
      </c>
      <c r="AB58" s="60" t="str">
        <f t="shared" si="5"/>
        <v/>
      </c>
      <c r="AC58" s="60" t="str">
        <f t="shared" si="6"/>
        <v/>
      </c>
      <c r="AD58" s="60" t="str">
        <f t="shared" si="7"/>
        <v/>
      </c>
      <c r="AE58" s="60" t="str">
        <f t="shared" si="8"/>
        <v/>
      </c>
      <c r="AF58" s="60" t="str">
        <f t="shared" si="9"/>
        <v/>
      </c>
      <c r="AG58" s="131" t="e">
        <f t="shared" si="11"/>
        <v>#VALUE!</v>
      </c>
      <c r="AH58" s="60" t="e">
        <f t="shared" si="12"/>
        <v>#VALUE!</v>
      </c>
      <c r="AI58" s="60" t="e">
        <f t="shared" si="13"/>
        <v>#VALUE!</v>
      </c>
      <c r="AJ58" s="60" t="e">
        <f t="shared" si="14"/>
        <v>#VALUE!</v>
      </c>
      <c r="AK58" s="60" t="e">
        <f t="shared" si="15"/>
        <v>#VALUE!</v>
      </c>
      <c r="AL58" s="60" t="str">
        <f t="shared" si="16"/>
        <v/>
      </c>
      <c r="AM58" s="60" t="str">
        <f t="shared" si="17"/>
        <v/>
      </c>
      <c r="AN58" s="60" t="str">
        <f t="shared" si="18"/>
        <v/>
      </c>
      <c r="AO58" s="60" t="str">
        <f t="shared" si="19"/>
        <v/>
      </c>
      <c r="AP58" s="60" t="str">
        <f t="shared" si="20"/>
        <v/>
      </c>
      <c r="AQ58" s="60" t="str">
        <f t="shared" si="21"/>
        <v/>
      </c>
      <c r="AR58" s="132" t="s">
        <v>160</v>
      </c>
      <c r="AS58" s="132" t="s">
        <v>161</v>
      </c>
      <c r="AT58" s="132" t="s">
        <v>162</v>
      </c>
      <c r="AU58" s="132" t="s">
        <v>163</v>
      </c>
      <c r="AV58" s="132" t="s">
        <v>164</v>
      </c>
      <c r="AW58" s="132" t="s">
        <v>165</v>
      </c>
      <c r="AX58" s="132" t="s">
        <v>166</v>
      </c>
      <c r="AY58" s="132" t="s">
        <v>167</v>
      </c>
      <c r="AZ58" s="132" t="s">
        <v>168</v>
      </c>
      <c r="BA58" s="132" t="s">
        <v>169</v>
      </c>
      <c r="BB58" s="72" t="str">
        <f t="shared" si="22"/>
        <v/>
      </c>
      <c r="BC58" s="72" t="str">
        <f t="shared" si="23"/>
        <v/>
      </c>
      <c r="BD58" s="72" t="str">
        <f t="shared" si="24"/>
        <v/>
      </c>
      <c r="BE58" s="60" t="str">
        <f t="shared" si="25"/>
        <v/>
      </c>
      <c r="BF58" s="150">
        <f t="shared" si="37"/>
        <v>0</v>
      </c>
      <c r="BG58" s="60">
        <f t="shared" si="26"/>
        <v>0</v>
      </c>
      <c r="BH58" s="60">
        <f t="shared" si="27"/>
        <v>0</v>
      </c>
      <c r="BI58" s="60">
        <f t="shared" si="28"/>
        <v>0</v>
      </c>
      <c r="BJ58" s="151" t="str">
        <f t="shared" si="35"/>
        <v/>
      </c>
      <c r="BK58" s="66"/>
      <c r="BL58" s="66"/>
    </row>
    <row r="59" spans="1:64" ht="43.4" customHeight="1" thickTop="1" thickBot="1" x14ac:dyDescent="0.6">
      <c r="A59" s="133">
        <v>28</v>
      </c>
      <c r="B59" s="134"/>
      <c r="C59" s="135"/>
      <c r="D59" s="136" t="str">
        <f t="shared" si="29"/>
        <v>組織　　コード</v>
      </c>
      <c r="E59" s="137"/>
      <c r="F59" s="138"/>
      <c r="G59" s="139" t="str">
        <f t="shared" si="10"/>
        <v>ブショ未入力</v>
      </c>
      <c r="H59" s="140"/>
      <c r="I59" s="138"/>
      <c r="J59" s="141" t="str">
        <f t="shared" si="0"/>
        <v>部署未入力</v>
      </c>
      <c r="K59" s="140"/>
      <c r="L59" s="138"/>
      <c r="M59" s="142" t="str">
        <f t="shared" si="1"/>
        <v>BUSHO未入力</v>
      </c>
      <c r="N59" s="143"/>
      <c r="O59" s="144"/>
      <c r="P59" s="145" t="str">
        <f t="shared" si="30"/>
        <v>NG</v>
      </c>
      <c r="Q59" s="146"/>
      <c r="R59" s="147"/>
      <c r="S59" s="148"/>
      <c r="T59" s="149" t="str">
        <f t="shared" si="31"/>
        <v/>
      </c>
      <c r="U59" s="129" t="str">
        <f t="shared" si="36"/>
        <v>NG</v>
      </c>
      <c r="V59" s="129" t="str">
        <f t="shared" si="32"/>
        <v>OK</v>
      </c>
      <c r="W59" s="130" t="str">
        <f t="shared" si="33"/>
        <v>判定中</v>
      </c>
      <c r="X59" s="60" t="str">
        <f t="shared" si="34"/>
        <v>NG</v>
      </c>
      <c r="Y59" s="60" t="str">
        <f t="shared" si="2"/>
        <v/>
      </c>
      <c r="Z59" s="60" t="str">
        <f t="shared" si="3"/>
        <v>年月日</v>
      </c>
      <c r="AA59" s="60" t="str">
        <f t="shared" si="4"/>
        <v/>
      </c>
      <c r="AB59" s="60" t="str">
        <f t="shared" si="5"/>
        <v/>
      </c>
      <c r="AC59" s="60" t="str">
        <f t="shared" si="6"/>
        <v/>
      </c>
      <c r="AD59" s="60" t="str">
        <f t="shared" si="7"/>
        <v/>
      </c>
      <c r="AE59" s="60" t="str">
        <f t="shared" si="8"/>
        <v/>
      </c>
      <c r="AF59" s="60" t="str">
        <f t="shared" si="9"/>
        <v/>
      </c>
      <c r="AG59" s="131" t="e">
        <f t="shared" si="11"/>
        <v>#VALUE!</v>
      </c>
      <c r="AH59" s="60" t="e">
        <f t="shared" si="12"/>
        <v>#VALUE!</v>
      </c>
      <c r="AI59" s="60" t="e">
        <f t="shared" si="13"/>
        <v>#VALUE!</v>
      </c>
      <c r="AJ59" s="60" t="e">
        <f t="shared" si="14"/>
        <v>#VALUE!</v>
      </c>
      <c r="AK59" s="60" t="e">
        <f t="shared" si="15"/>
        <v>#VALUE!</v>
      </c>
      <c r="AL59" s="60" t="str">
        <f t="shared" si="16"/>
        <v/>
      </c>
      <c r="AM59" s="60" t="str">
        <f t="shared" si="17"/>
        <v/>
      </c>
      <c r="AN59" s="60" t="str">
        <f t="shared" si="18"/>
        <v/>
      </c>
      <c r="AO59" s="60" t="str">
        <f t="shared" si="19"/>
        <v/>
      </c>
      <c r="AP59" s="60" t="str">
        <f t="shared" si="20"/>
        <v/>
      </c>
      <c r="AQ59" s="60" t="str">
        <f t="shared" si="21"/>
        <v/>
      </c>
      <c r="AR59" s="132" t="s">
        <v>160</v>
      </c>
      <c r="AS59" s="132" t="s">
        <v>161</v>
      </c>
      <c r="AT59" s="132" t="s">
        <v>162</v>
      </c>
      <c r="AU59" s="132" t="s">
        <v>163</v>
      </c>
      <c r="AV59" s="132" t="s">
        <v>164</v>
      </c>
      <c r="AW59" s="132" t="s">
        <v>165</v>
      </c>
      <c r="AX59" s="132" t="s">
        <v>166</v>
      </c>
      <c r="AY59" s="132" t="s">
        <v>167</v>
      </c>
      <c r="AZ59" s="132" t="s">
        <v>168</v>
      </c>
      <c r="BA59" s="132" t="s">
        <v>169</v>
      </c>
      <c r="BB59" s="72" t="str">
        <f t="shared" si="22"/>
        <v/>
      </c>
      <c r="BC59" s="72" t="str">
        <f t="shared" si="23"/>
        <v/>
      </c>
      <c r="BD59" s="72" t="str">
        <f t="shared" si="24"/>
        <v/>
      </c>
      <c r="BE59" s="60" t="str">
        <f t="shared" si="25"/>
        <v/>
      </c>
      <c r="BF59" s="150">
        <f t="shared" si="37"/>
        <v>0</v>
      </c>
      <c r="BG59" s="60">
        <f t="shared" si="26"/>
        <v>0</v>
      </c>
      <c r="BH59" s="60">
        <f t="shared" si="27"/>
        <v>0</v>
      </c>
      <c r="BI59" s="60">
        <f t="shared" si="28"/>
        <v>0</v>
      </c>
      <c r="BJ59" s="151" t="str">
        <f t="shared" si="35"/>
        <v/>
      </c>
      <c r="BK59" s="66"/>
      <c r="BL59" s="66"/>
    </row>
    <row r="60" spans="1:64" ht="43.4" customHeight="1" thickTop="1" thickBot="1" x14ac:dyDescent="0.6">
      <c r="A60" s="133">
        <v>29</v>
      </c>
      <c r="B60" s="134"/>
      <c r="C60" s="135"/>
      <c r="D60" s="136" t="str">
        <f t="shared" si="29"/>
        <v>組織　　コード</v>
      </c>
      <c r="E60" s="137"/>
      <c r="F60" s="138"/>
      <c r="G60" s="139" t="str">
        <f t="shared" si="10"/>
        <v>ブショ未入力</v>
      </c>
      <c r="H60" s="140"/>
      <c r="I60" s="138"/>
      <c r="J60" s="141" t="str">
        <f t="shared" si="0"/>
        <v>部署未入力</v>
      </c>
      <c r="K60" s="140"/>
      <c r="L60" s="138"/>
      <c r="M60" s="142" t="str">
        <f t="shared" si="1"/>
        <v>BUSHO未入力</v>
      </c>
      <c r="N60" s="143"/>
      <c r="O60" s="144"/>
      <c r="P60" s="145" t="str">
        <f t="shared" si="30"/>
        <v>NG</v>
      </c>
      <c r="Q60" s="146"/>
      <c r="R60" s="147"/>
      <c r="S60" s="148"/>
      <c r="T60" s="149" t="str">
        <f t="shared" si="31"/>
        <v/>
      </c>
      <c r="U60" s="129" t="str">
        <f t="shared" si="36"/>
        <v>NG</v>
      </c>
      <c r="V60" s="129" t="str">
        <f t="shared" si="32"/>
        <v>OK</v>
      </c>
      <c r="W60" s="130" t="str">
        <f t="shared" si="33"/>
        <v>判定中</v>
      </c>
      <c r="X60" s="60" t="str">
        <f t="shared" si="34"/>
        <v>NG</v>
      </c>
      <c r="Y60" s="60" t="str">
        <f t="shared" si="2"/>
        <v/>
      </c>
      <c r="Z60" s="60" t="str">
        <f t="shared" si="3"/>
        <v>年月日</v>
      </c>
      <c r="AA60" s="60" t="str">
        <f t="shared" si="4"/>
        <v/>
      </c>
      <c r="AB60" s="60" t="str">
        <f t="shared" si="5"/>
        <v/>
      </c>
      <c r="AC60" s="60" t="str">
        <f t="shared" si="6"/>
        <v/>
      </c>
      <c r="AD60" s="60" t="str">
        <f t="shared" si="7"/>
        <v/>
      </c>
      <c r="AE60" s="60" t="str">
        <f t="shared" si="8"/>
        <v/>
      </c>
      <c r="AF60" s="60" t="str">
        <f t="shared" si="9"/>
        <v/>
      </c>
      <c r="AG60" s="131" t="e">
        <f t="shared" si="11"/>
        <v>#VALUE!</v>
      </c>
      <c r="AH60" s="60" t="e">
        <f t="shared" si="12"/>
        <v>#VALUE!</v>
      </c>
      <c r="AI60" s="60" t="e">
        <f t="shared" si="13"/>
        <v>#VALUE!</v>
      </c>
      <c r="AJ60" s="60" t="e">
        <f t="shared" si="14"/>
        <v>#VALUE!</v>
      </c>
      <c r="AK60" s="60" t="e">
        <f t="shared" si="15"/>
        <v>#VALUE!</v>
      </c>
      <c r="AL60" s="60" t="str">
        <f t="shared" si="16"/>
        <v/>
      </c>
      <c r="AM60" s="60" t="str">
        <f t="shared" si="17"/>
        <v/>
      </c>
      <c r="AN60" s="60" t="str">
        <f t="shared" si="18"/>
        <v/>
      </c>
      <c r="AO60" s="60" t="str">
        <f t="shared" si="19"/>
        <v/>
      </c>
      <c r="AP60" s="60" t="str">
        <f t="shared" si="20"/>
        <v/>
      </c>
      <c r="AQ60" s="60" t="str">
        <f t="shared" si="21"/>
        <v/>
      </c>
      <c r="AR60" s="132" t="s">
        <v>160</v>
      </c>
      <c r="AS60" s="132" t="s">
        <v>161</v>
      </c>
      <c r="AT60" s="132" t="s">
        <v>162</v>
      </c>
      <c r="AU60" s="132" t="s">
        <v>163</v>
      </c>
      <c r="AV60" s="132" t="s">
        <v>164</v>
      </c>
      <c r="AW60" s="132" t="s">
        <v>165</v>
      </c>
      <c r="AX60" s="132" t="s">
        <v>166</v>
      </c>
      <c r="AY60" s="132" t="s">
        <v>167</v>
      </c>
      <c r="AZ60" s="132" t="s">
        <v>168</v>
      </c>
      <c r="BA60" s="132" t="s">
        <v>169</v>
      </c>
      <c r="BB60" s="72" t="str">
        <f t="shared" si="22"/>
        <v/>
      </c>
      <c r="BC60" s="72" t="str">
        <f t="shared" si="23"/>
        <v/>
      </c>
      <c r="BD60" s="72" t="str">
        <f t="shared" si="24"/>
        <v/>
      </c>
      <c r="BE60" s="60" t="str">
        <f t="shared" si="25"/>
        <v/>
      </c>
      <c r="BF60" s="150">
        <f t="shared" si="37"/>
        <v>0</v>
      </c>
      <c r="BG60" s="60">
        <f t="shared" si="26"/>
        <v>0</v>
      </c>
      <c r="BH60" s="60">
        <f t="shared" si="27"/>
        <v>0</v>
      </c>
      <c r="BI60" s="60">
        <f t="shared" si="28"/>
        <v>0</v>
      </c>
      <c r="BJ60" s="151" t="str">
        <f t="shared" si="35"/>
        <v/>
      </c>
      <c r="BK60" s="66"/>
      <c r="BL60" s="66"/>
    </row>
    <row r="61" spans="1:64" ht="43.4" customHeight="1" thickTop="1" thickBot="1" x14ac:dyDescent="0.6">
      <c r="A61" s="133">
        <v>30</v>
      </c>
      <c r="B61" s="134"/>
      <c r="C61" s="135"/>
      <c r="D61" s="136" t="str">
        <f t="shared" si="29"/>
        <v>組織　　コード</v>
      </c>
      <c r="E61" s="137"/>
      <c r="F61" s="138"/>
      <c r="G61" s="139" t="str">
        <f t="shared" si="10"/>
        <v>ブショ未入力</v>
      </c>
      <c r="H61" s="140"/>
      <c r="I61" s="138"/>
      <c r="J61" s="141" t="str">
        <f t="shared" si="0"/>
        <v>部署未入力</v>
      </c>
      <c r="K61" s="140"/>
      <c r="L61" s="138"/>
      <c r="M61" s="142" t="str">
        <f t="shared" si="1"/>
        <v>BUSHO未入力</v>
      </c>
      <c r="N61" s="143"/>
      <c r="O61" s="144"/>
      <c r="P61" s="145" t="str">
        <f t="shared" si="30"/>
        <v>NG</v>
      </c>
      <c r="Q61" s="146"/>
      <c r="R61" s="147"/>
      <c r="S61" s="148"/>
      <c r="T61" s="149" t="str">
        <f t="shared" si="31"/>
        <v/>
      </c>
      <c r="U61" s="129" t="str">
        <f t="shared" si="36"/>
        <v>NG</v>
      </c>
      <c r="V61" s="129" t="str">
        <f t="shared" si="32"/>
        <v>OK</v>
      </c>
      <c r="W61" s="130" t="str">
        <f t="shared" si="33"/>
        <v>判定中</v>
      </c>
      <c r="X61" s="60" t="str">
        <f t="shared" si="34"/>
        <v>NG</v>
      </c>
      <c r="Y61" s="60" t="str">
        <f t="shared" si="2"/>
        <v/>
      </c>
      <c r="Z61" s="60" t="str">
        <f t="shared" si="3"/>
        <v>年月日</v>
      </c>
      <c r="AA61" s="60" t="str">
        <f t="shared" si="4"/>
        <v/>
      </c>
      <c r="AB61" s="60" t="str">
        <f t="shared" si="5"/>
        <v/>
      </c>
      <c r="AC61" s="60" t="str">
        <f t="shared" si="6"/>
        <v/>
      </c>
      <c r="AD61" s="60" t="str">
        <f t="shared" si="7"/>
        <v/>
      </c>
      <c r="AE61" s="60" t="str">
        <f t="shared" si="8"/>
        <v/>
      </c>
      <c r="AF61" s="60" t="str">
        <f t="shared" si="9"/>
        <v/>
      </c>
      <c r="AG61" s="131" t="e">
        <f t="shared" si="11"/>
        <v>#VALUE!</v>
      </c>
      <c r="AH61" s="60" t="e">
        <f t="shared" si="12"/>
        <v>#VALUE!</v>
      </c>
      <c r="AI61" s="60" t="e">
        <f t="shared" si="13"/>
        <v>#VALUE!</v>
      </c>
      <c r="AJ61" s="60" t="e">
        <f t="shared" si="14"/>
        <v>#VALUE!</v>
      </c>
      <c r="AK61" s="60" t="e">
        <f t="shared" si="15"/>
        <v>#VALUE!</v>
      </c>
      <c r="AL61" s="60" t="str">
        <f t="shared" si="16"/>
        <v/>
      </c>
      <c r="AM61" s="60" t="str">
        <f t="shared" si="17"/>
        <v/>
      </c>
      <c r="AN61" s="60" t="str">
        <f t="shared" si="18"/>
        <v/>
      </c>
      <c r="AO61" s="60" t="str">
        <f t="shared" si="19"/>
        <v/>
      </c>
      <c r="AP61" s="60" t="str">
        <f t="shared" si="20"/>
        <v/>
      </c>
      <c r="AQ61" s="60" t="str">
        <f t="shared" si="21"/>
        <v/>
      </c>
      <c r="AR61" s="132" t="s">
        <v>160</v>
      </c>
      <c r="AS61" s="132" t="s">
        <v>161</v>
      </c>
      <c r="AT61" s="132" t="s">
        <v>162</v>
      </c>
      <c r="AU61" s="132" t="s">
        <v>163</v>
      </c>
      <c r="AV61" s="132" t="s">
        <v>164</v>
      </c>
      <c r="AW61" s="132" t="s">
        <v>165</v>
      </c>
      <c r="AX61" s="132" t="s">
        <v>166</v>
      </c>
      <c r="AY61" s="132" t="s">
        <v>167</v>
      </c>
      <c r="AZ61" s="132" t="s">
        <v>168</v>
      </c>
      <c r="BA61" s="132" t="s">
        <v>169</v>
      </c>
      <c r="BB61" s="72" t="str">
        <f t="shared" si="22"/>
        <v/>
      </c>
      <c r="BC61" s="72" t="str">
        <f t="shared" si="23"/>
        <v/>
      </c>
      <c r="BD61" s="72" t="str">
        <f t="shared" si="24"/>
        <v/>
      </c>
      <c r="BE61" s="60" t="str">
        <f t="shared" si="25"/>
        <v/>
      </c>
      <c r="BF61" s="150">
        <f t="shared" si="37"/>
        <v>0</v>
      </c>
      <c r="BG61" s="60">
        <f t="shared" si="26"/>
        <v>0</v>
      </c>
      <c r="BH61" s="60">
        <f t="shared" si="27"/>
        <v>0</v>
      </c>
      <c r="BI61" s="60">
        <f t="shared" si="28"/>
        <v>0</v>
      </c>
      <c r="BJ61" s="151" t="str">
        <f t="shared" si="35"/>
        <v/>
      </c>
      <c r="BK61" s="66"/>
      <c r="BL61" s="66"/>
    </row>
    <row r="62" spans="1:64" ht="43.4" customHeight="1" thickTop="1" thickBot="1" x14ac:dyDescent="0.6">
      <c r="A62" s="133">
        <v>31</v>
      </c>
      <c r="B62" s="134"/>
      <c r="C62" s="135"/>
      <c r="D62" s="136" t="str">
        <f t="shared" si="29"/>
        <v>組織　　コード</v>
      </c>
      <c r="E62" s="137"/>
      <c r="F62" s="138"/>
      <c r="G62" s="139" t="str">
        <f t="shared" si="10"/>
        <v>ブショ未入力</v>
      </c>
      <c r="H62" s="140"/>
      <c r="I62" s="138"/>
      <c r="J62" s="141" t="str">
        <f t="shared" si="0"/>
        <v>部署未入力</v>
      </c>
      <c r="K62" s="140"/>
      <c r="L62" s="138"/>
      <c r="M62" s="142" t="str">
        <f t="shared" si="1"/>
        <v>BUSHO未入力</v>
      </c>
      <c r="N62" s="143"/>
      <c r="O62" s="144"/>
      <c r="P62" s="145" t="str">
        <f t="shared" si="30"/>
        <v>NG</v>
      </c>
      <c r="Q62" s="146"/>
      <c r="R62" s="147"/>
      <c r="S62" s="148"/>
      <c r="T62" s="149" t="str">
        <f t="shared" si="31"/>
        <v/>
      </c>
      <c r="U62" s="129" t="str">
        <f t="shared" si="36"/>
        <v>NG</v>
      </c>
      <c r="V62" s="129" t="str">
        <f t="shared" si="32"/>
        <v>OK</v>
      </c>
      <c r="W62" s="130" t="str">
        <f t="shared" si="33"/>
        <v>判定中</v>
      </c>
      <c r="X62" s="60" t="str">
        <f t="shared" si="34"/>
        <v>NG</v>
      </c>
      <c r="Y62" s="60" t="str">
        <f t="shared" si="2"/>
        <v/>
      </c>
      <c r="Z62" s="60" t="str">
        <f t="shared" si="3"/>
        <v>年月日</v>
      </c>
      <c r="AA62" s="60" t="str">
        <f t="shared" si="4"/>
        <v/>
      </c>
      <c r="AB62" s="60" t="str">
        <f t="shared" si="5"/>
        <v/>
      </c>
      <c r="AC62" s="60" t="str">
        <f t="shared" si="6"/>
        <v/>
      </c>
      <c r="AD62" s="60" t="str">
        <f t="shared" si="7"/>
        <v/>
      </c>
      <c r="AE62" s="60" t="str">
        <f t="shared" si="8"/>
        <v/>
      </c>
      <c r="AF62" s="60" t="str">
        <f t="shared" si="9"/>
        <v/>
      </c>
      <c r="AG62" s="131" t="e">
        <f t="shared" si="11"/>
        <v>#VALUE!</v>
      </c>
      <c r="AH62" s="60" t="e">
        <f t="shared" si="12"/>
        <v>#VALUE!</v>
      </c>
      <c r="AI62" s="60" t="e">
        <f t="shared" si="13"/>
        <v>#VALUE!</v>
      </c>
      <c r="AJ62" s="60" t="e">
        <f t="shared" si="14"/>
        <v>#VALUE!</v>
      </c>
      <c r="AK62" s="60" t="e">
        <f t="shared" si="15"/>
        <v>#VALUE!</v>
      </c>
      <c r="AL62" s="60" t="str">
        <f t="shared" si="16"/>
        <v/>
      </c>
      <c r="AM62" s="60" t="str">
        <f t="shared" si="17"/>
        <v/>
      </c>
      <c r="AN62" s="60" t="str">
        <f t="shared" si="18"/>
        <v/>
      </c>
      <c r="AO62" s="60" t="str">
        <f t="shared" si="19"/>
        <v/>
      </c>
      <c r="AP62" s="60" t="str">
        <f t="shared" si="20"/>
        <v/>
      </c>
      <c r="AQ62" s="60" t="str">
        <f t="shared" si="21"/>
        <v/>
      </c>
      <c r="AR62" s="132" t="s">
        <v>160</v>
      </c>
      <c r="AS62" s="132" t="s">
        <v>161</v>
      </c>
      <c r="AT62" s="132" t="s">
        <v>162</v>
      </c>
      <c r="AU62" s="132" t="s">
        <v>163</v>
      </c>
      <c r="AV62" s="132" t="s">
        <v>164</v>
      </c>
      <c r="AW62" s="132" t="s">
        <v>165</v>
      </c>
      <c r="AX62" s="132" t="s">
        <v>166</v>
      </c>
      <c r="AY62" s="132" t="s">
        <v>167</v>
      </c>
      <c r="AZ62" s="132" t="s">
        <v>168</v>
      </c>
      <c r="BA62" s="132" t="s">
        <v>169</v>
      </c>
      <c r="BB62" s="72" t="str">
        <f t="shared" si="22"/>
        <v/>
      </c>
      <c r="BC62" s="72" t="str">
        <f t="shared" si="23"/>
        <v/>
      </c>
      <c r="BD62" s="72" t="str">
        <f t="shared" si="24"/>
        <v/>
      </c>
      <c r="BE62" s="60" t="str">
        <f t="shared" si="25"/>
        <v/>
      </c>
      <c r="BF62" s="150">
        <f t="shared" si="37"/>
        <v>0</v>
      </c>
      <c r="BG62" s="60">
        <f t="shared" si="26"/>
        <v>0</v>
      </c>
      <c r="BH62" s="60">
        <f t="shared" si="27"/>
        <v>0</v>
      </c>
      <c r="BI62" s="60">
        <f t="shared" si="28"/>
        <v>0</v>
      </c>
      <c r="BJ62" s="151" t="str">
        <f t="shared" si="35"/>
        <v/>
      </c>
      <c r="BK62" s="66"/>
      <c r="BL62" s="66"/>
    </row>
    <row r="63" spans="1:64" ht="43.4" customHeight="1" thickTop="1" thickBot="1" x14ac:dyDescent="0.6">
      <c r="A63" s="133">
        <v>32</v>
      </c>
      <c r="B63" s="134"/>
      <c r="C63" s="135"/>
      <c r="D63" s="136" t="str">
        <f t="shared" si="29"/>
        <v>組織　　コード</v>
      </c>
      <c r="E63" s="137"/>
      <c r="F63" s="138"/>
      <c r="G63" s="139" t="str">
        <f t="shared" si="10"/>
        <v>ブショ未入力</v>
      </c>
      <c r="H63" s="140"/>
      <c r="I63" s="138"/>
      <c r="J63" s="141" t="str">
        <f t="shared" si="0"/>
        <v>部署未入力</v>
      </c>
      <c r="K63" s="140"/>
      <c r="L63" s="138"/>
      <c r="M63" s="142" t="str">
        <f t="shared" si="1"/>
        <v>BUSHO未入力</v>
      </c>
      <c r="N63" s="143"/>
      <c r="O63" s="144"/>
      <c r="P63" s="145" t="str">
        <f t="shared" si="30"/>
        <v>NG</v>
      </c>
      <c r="Q63" s="146"/>
      <c r="R63" s="147"/>
      <c r="S63" s="148"/>
      <c r="T63" s="149" t="str">
        <f t="shared" si="31"/>
        <v/>
      </c>
      <c r="U63" s="129" t="str">
        <f t="shared" si="36"/>
        <v>NG</v>
      </c>
      <c r="V63" s="129" t="str">
        <f t="shared" si="32"/>
        <v>OK</v>
      </c>
      <c r="W63" s="130" t="str">
        <f t="shared" si="33"/>
        <v>判定中</v>
      </c>
      <c r="X63" s="60" t="str">
        <f t="shared" si="34"/>
        <v>NG</v>
      </c>
      <c r="Y63" s="60" t="str">
        <f t="shared" si="2"/>
        <v/>
      </c>
      <c r="Z63" s="60" t="str">
        <f t="shared" si="3"/>
        <v>年月日</v>
      </c>
      <c r="AA63" s="60" t="str">
        <f t="shared" si="4"/>
        <v/>
      </c>
      <c r="AB63" s="60" t="str">
        <f t="shared" si="5"/>
        <v/>
      </c>
      <c r="AC63" s="60" t="str">
        <f t="shared" si="6"/>
        <v/>
      </c>
      <c r="AD63" s="60" t="str">
        <f t="shared" si="7"/>
        <v/>
      </c>
      <c r="AE63" s="60" t="str">
        <f t="shared" si="8"/>
        <v/>
      </c>
      <c r="AF63" s="60" t="str">
        <f t="shared" si="9"/>
        <v/>
      </c>
      <c r="AG63" s="131" t="e">
        <f t="shared" si="11"/>
        <v>#VALUE!</v>
      </c>
      <c r="AH63" s="60" t="e">
        <f t="shared" si="12"/>
        <v>#VALUE!</v>
      </c>
      <c r="AI63" s="60" t="e">
        <f t="shared" si="13"/>
        <v>#VALUE!</v>
      </c>
      <c r="AJ63" s="60" t="e">
        <f t="shared" si="14"/>
        <v>#VALUE!</v>
      </c>
      <c r="AK63" s="60" t="e">
        <f t="shared" si="15"/>
        <v>#VALUE!</v>
      </c>
      <c r="AL63" s="60" t="str">
        <f t="shared" si="16"/>
        <v/>
      </c>
      <c r="AM63" s="60" t="str">
        <f t="shared" si="17"/>
        <v/>
      </c>
      <c r="AN63" s="60" t="str">
        <f t="shared" si="18"/>
        <v/>
      </c>
      <c r="AO63" s="60" t="str">
        <f t="shared" si="19"/>
        <v/>
      </c>
      <c r="AP63" s="60" t="str">
        <f t="shared" si="20"/>
        <v/>
      </c>
      <c r="AQ63" s="60" t="str">
        <f t="shared" si="21"/>
        <v/>
      </c>
      <c r="AR63" s="132" t="s">
        <v>160</v>
      </c>
      <c r="AS63" s="132" t="s">
        <v>161</v>
      </c>
      <c r="AT63" s="132" t="s">
        <v>162</v>
      </c>
      <c r="AU63" s="132" t="s">
        <v>163</v>
      </c>
      <c r="AV63" s="132" t="s">
        <v>164</v>
      </c>
      <c r="AW63" s="132" t="s">
        <v>165</v>
      </c>
      <c r="AX63" s="132" t="s">
        <v>166</v>
      </c>
      <c r="AY63" s="132" t="s">
        <v>167</v>
      </c>
      <c r="AZ63" s="132" t="s">
        <v>168</v>
      </c>
      <c r="BA63" s="132" t="s">
        <v>169</v>
      </c>
      <c r="BB63" s="72" t="str">
        <f t="shared" si="22"/>
        <v/>
      </c>
      <c r="BC63" s="72" t="str">
        <f t="shared" si="23"/>
        <v/>
      </c>
      <c r="BD63" s="72" t="str">
        <f t="shared" si="24"/>
        <v/>
      </c>
      <c r="BE63" s="60" t="str">
        <f t="shared" si="25"/>
        <v/>
      </c>
      <c r="BF63" s="150">
        <f t="shared" si="37"/>
        <v>0</v>
      </c>
      <c r="BG63" s="60">
        <f t="shared" si="26"/>
        <v>0</v>
      </c>
      <c r="BH63" s="60">
        <f t="shared" si="27"/>
        <v>0</v>
      </c>
      <c r="BI63" s="60">
        <f t="shared" si="28"/>
        <v>0</v>
      </c>
      <c r="BJ63" s="151" t="str">
        <f t="shared" si="35"/>
        <v/>
      </c>
      <c r="BK63" s="66"/>
      <c r="BL63" s="66"/>
    </row>
    <row r="64" spans="1:64" ht="43.4" customHeight="1" thickTop="1" thickBot="1" x14ac:dyDescent="0.6">
      <c r="A64" s="133">
        <v>33</v>
      </c>
      <c r="B64" s="134"/>
      <c r="C64" s="135"/>
      <c r="D64" s="136" t="str">
        <f t="shared" si="29"/>
        <v>組織　　コード</v>
      </c>
      <c r="E64" s="137"/>
      <c r="F64" s="138"/>
      <c r="G64" s="139" t="str">
        <f t="shared" si="10"/>
        <v>ブショ未入力</v>
      </c>
      <c r="H64" s="140"/>
      <c r="I64" s="138"/>
      <c r="J64" s="141" t="str">
        <f t="shared" si="0"/>
        <v>部署未入力</v>
      </c>
      <c r="K64" s="140"/>
      <c r="L64" s="138"/>
      <c r="M64" s="142" t="str">
        <f t="shared" si="1"/>
        <v>BUSHO未入力</v>
      </c>
      <c r="N64" s="143"/>
      <c r="O64" s="144"/>
      <c r="P64" s="145" t="str">
        <f t="shared" si="30"/>
        <v>NG</v>
      </c>
      <c r="Q64" s="146"/>
      <c r="R64" s="147"/>
      <c r="S64" s="148"/>
      <c r="T64" s="149" t="str">
        <f t="shared" si="31"/>
        <v/>
      </c>
      <c r="U64" s="129" t="str">
        <f t="shared" si="36"/>
        <v>NG</v>
      </c>
      <c r="V64" s="129" t="str">
        <f t="shared" si="32"/>
        <v>OK</v>
      </c>
      <c r="W64" s="130" t="str">
        <f t="shared" si="33"/>
        <v>判定中</v>
      </c>
      <c r="X64" s="60" t="str">
        <f t="shared" si="34"/>
        <v>NG</v>
      </c>
      <c r="Y64" s="60" t="str">
        <f t="shared" si="2"/>
        <v/>
      </c>
      <c r="Z64" s="60" t="str">
        <f t="shared" si="3"/>
        <v>年月日</v>
      </c>
      <c r="AA64" s="60" t="str">
        <f t="shared" si="4"/>
        <v/>
      </c>
      <c r="AB64" s="60" t="str">
        <f t="shared" si="5"/>
        <v/>
      </c>
      <c r="AC64" s="60" t="str">
        <f t="shared" si="6"/>
        <v/>
      </c>
      <c r="AD64" s="60" t="str">
        <f t="shared" si="7"/>
        <v/>
      </c>
      <c r="AE64" s="60" t="str">
        <f t="shared" si="8"/>
        <v/>
      </c>
      <c r="AF64" s="60" t="str">
        <f t="shared" si="9"/>
        <v/>
      </c>
      <c r="AG64" s="131" t="e">
        <f t="shared" si="11"/>
        <v>#VALUE!</v>
      </c>
      <c r="AH64" s="60" t="e">
        <f t="shared" si="12"/>
        <v>#VALUE!</v>
      </c>
      <c r="AI64" s="60" t="e">
        <f t="shared" si="13"/>
        <v>#VALUE!</v>
      </c>
      <c r="AJ64" s="60" t="e">
        <f t="shared" si="14"/>
        <v>#VALUE!</v>
      </c>
      <c r="AK64" s="60" t="e">
        <f t="shared" si="15"/>
        <v>#VALUE!</v>
      </c>
      <c r="AL64" s="60" t="str">
        <f t="shared" si="16"/>
        <v/>
      </c>
      <c r="AM64" s="60" t="str">
        <f t="shared" si="17"/>
        <v/>
      </c>
      <c r="AN64" s="60" t="str">
        <f t="shared" si="18"/>
        <v/>
      </c>
      <c r="AO64" s="60" t="str">
        <f t="shared" si="19"/>
        <v/>
      </c>
      <c r="AP64" s="60" t="str">
        <f t="shared" si="20"/>
        <v/>
      </c>
      <c r="AQ64" s="60" t="str">
        <f t="shared" si="21"/>
        <v/>
      </c>
      <c r="AR64" s="132" t="s">
        <v>160</v>
      </c>
      <c r="AS64" s="132" t="s">
        <v>161</v>
      </c>
      <c r="AT64" s="132" t="s">
        <v>162</v>
      </c>
      <c r="AU64" s="132" t="s">
        <v>163</v>
      </c>
      <c r="AV64" s="132" t="s">
        <v>164</v>
      </c>
      <c r="AW64" s="132" t="s">
        <v>165</v>
      </c>
      <c r="AX64" s="132" t="s">
        <v>166</v>
      </c>
      <c r="AY64" s="132" t="s">
        <v>167</v>
      </c>
      <c r="AZ64" s="132" t="s">
        <v>168</v>
      </c>
      <c r="BA64" s="132" t="s">
        <v>169</v>
      </c>
      <c r="BB64" s="72" t="str">
        <f t="shared" si="22"/>
        <v/>
      </c>
      <c r="BC64" s="72" t="str">
        <f t="shared" si="23"/>
        <v/>
      </c>
      <c r="BD64" s="72" t="str">
        <f t="shared" si="24"/>
        <v/>
      </c>
      <c r="BE64" s="60" t="str">
        <f t="shared" si="25"/>
        <v/>
      </c>
      <c r="BF64" s="150">
        <f t="shared" si="37"/>
        <v>0</v>
      </c>
      <c r="BG64" s="60">
        <f t="shared" si="26"/>
        <v>0</v>
      </c>
      <c r="BH64" s="60">
        <f t="shared" si="27"/>
        <v>0</v>
      </c>
      <c r="BI64" s="60">
        <f t="shared" si="28"/>
        <v>0</v>
      </c>
      <c r="BJ64" s="151" t="str">
        <f t="shared" si="35"/>
        <v/>
      </c>
      <c r="BK64" s="66"/>
      <c r="BL64" s="66"/>
    </row>
    <row r="65" spans="1:64" ht="43.4" customHeight="1" thickTop="1" thickBot="1" x14ac:dyDescent="0.6">
      <c r="A65" s="133">
        <v>34</v>
      </c>
      <c r="B65" s="134"/>
      <c r="C65" s="135"/>
      <c r="D65" s="136" t="str">
        <f t="shared" si="29"/>
        <v>組織　　コード</v>
      </c>
      <c r="E65" s="137"/>
      <c r="F65" s="138"/>
      <c r="G65" s="139" t="str">
        <f t="shared" si="10"/>
        <v>ブショ未入力</v>
      </c>
      <c r="H65" s="140"/>
      <c r="I65" s="138"/>
      <c r="J65" s="141" t="str">
        <f t="shared" si="0"/>
        <v>部署未入力</v>
      </c>
      <c r="K65" s="140"/>
      <c r="L65" s="138"/>
      <c r="M65" s="142" t="str">
        <f t="shared" si="1"/>
        <v>BUSHO未入力</v>
      </c>
      <c r="N65" s="143"/>
      <c r="O65" s="144"/>
      <c r="P65" s="145" t="str">
        <f t="shared" si="30"/>
        <v>NG</v>
      </c>
      <c r="Q65" s="146"/>
      <c r="R65" s="147"/>
      <c r="S65" s="148"/>
      <c r="T65" s="149" t="str">
        <f t="shared" si="31"/>
        <v/>
      </c>
      <c r="U65" s="129" t="str">
        <f t="shared" si="36"/>
        <v>NG</v>
      </c>
      <c r="V65" s="129" t="str">
        <f t="shared" si="32"/>
        <v>OK</v>
      </c>
      <c r="W65" s="130" t="str">
        <f t="shared" si="33"/>
        <v>判定中</v>
      </c>
      <c r="X65" s="60" t="str">
        <f t="shared" si="34"/>
        <v>NG</v>
      </c>
      <c r="Y65" s="60" t="str">
        <f t="shared" si="2"/>
        <v/>
      </c>
      <c r="Z65" s="60" t="str">
        <f t="shared" si="3"/>
        <v>年月日</v>
      </c>
      <c r="AA65" s="60" t="str">
        <f t="shared" si="4"/>
        <v/>
      </c>
      <c r="AB65" s="60" t="str">
        <f t="shared" si="5"/>
        <v/>
      </c>
      <c r="AC65" s="60" t="str">
        <f t="shared" si="6"/>
        <v/>
      </c>
      <c r="AD65" s="60" t="str">
        <f t="shared" si="7"/>
        <v/>
      </c>
      <c r="AE65" s="60" t="str">
        <f t="shared" si="8"/>
        <v/>
      </c>
      <c r="AF65" s="60" t="str">
        <f t="shared" si="9"/>
        <v/>
      </c>
      <c r="AG65" s="131" t="e">
        <f t="shared" si="11"/>
        <v>#VALUE!</v>
      </c>
      <c r="AH65" s="60" t="e">
        <f t="shared" si="12"/>
        <v>#VALUE!</v>
      </c>
      <c r="AI65" s="60" t="e">
        <f t="shared" si="13"/>
        <v>#VALUE!</v>
      </c>
      <c r="AJ65" s="60" t="e">
        <f t="shared" si="14"/>
        <v>#VALUE!</v>
      </c>
      <c r="AK65" s="60" t="e">
        <f t="shared" si="15"/>
        <v>#VALUE!</v>
      </c>
      <c r="AL65" s="60" t="str">
        <f t="shared" si="16"/>
        <v/>
      </c>
      <c r="AM65" s="60" t="str">
        <f t="shared" si="17"/>
        <v/>
      </c>
      <c r="AN65" s="60" t="str">
        <f t="shared" si="18"/>
        <v/>
      </c>
      <c r="AO65" s="60" t="str">
        <f t="shared" si="19"/>
        <v/>
      </c>
      <c r="AP65" s="60" t="str">
        <f t="shared" si="20"/>
        <v/>
      </c>
      <c r="AQ65" s="60" t="str">
        <f t="shared" si="21"/>
        <v/>
      </c>
      <c r="AR65" s="132" t="s">
        <v>160</v>
      </c>
      <c r="AS65" s="132" t="s">
        <v>161</v>
      </c>
      <c r="AT65" s="132" t="s">
        <v>162</v>
      </c>
      <c r="AU65" s="132" t="s">
        <v>163</v>
      </c>
      <c r="AV65" s="132" t="s">
        <v>164</v>
      </c>
      <c r="AW65" s="132" t="s">
        <v>165</v>
      </c>
      <c r="AX65" s="132" t="s">
        <v>166</v>
      </c>
      <c r="AY65" s="132" t="s">
        <v>167</v>
      </c>
      <c r="AZ65" s="132" t="s">
        <v>168</v>
      </c>
      <c r="BA65" s="132" t="s">
        <v>169</v>
      </c>
      <c r="BB65" s="72" t="str">
        <f t="shared" si="22"/>
        <v/>
      </c>
      <c r="BC65" s="72" t="str">
        <f t="shared" si="23"/>
        <v/>
      </c>
      <c r="BD65" s="72" t="str">
        <f t="shared" si="24"/>
        <v/>
      </c>
      <c r="BE65" s="60" t="str">
        <f t="shared" si="25"/>
        <v/>
      </c>
      <c r="BF65" s="150">
        <f t="shared" si="37"/>
        <v>0</v>
      </c>
      <c r="BG65" s="60">
        <f t="shared" si="26"/>
        <v>0</v>
      </c>
      <c r="BH65" s="60">
        <f t="shared" si="27"/>
        <v>0</v>
      </c>
      <c r="BI65" s="60">
        <f t="shared" si="28"/>
        <v>0</v>
      </c>
      <c r="BJ65" s="151" t="str">
        <f t="shared" si="35"/>
        <v/>
      </c>
      <c r="BK65" s="66"/>
      <c r="BL65" s="66"/>
    </row>
    <row r="66" spans="1:64" ht="43.4" customHeight="1" thickTop="1" thickBot="1" x14ac:dyDescent="0.6">
      <c r="A66" s="133">
        <v>35</v>
      </c>
      <c r="B66" s="134"/>
      <c r="C66" s="135"/>
      <c r="D66" s="136" t="str">
        <f t="shared" si="29"/>
        <v>組織　　コード</v>
      </c>
      <c r="E66" s="137"/>
      <c r="F66" s="138"/>
      <c r="G66" s="139" t="str">
        <f t="shared" si="10"/>
        <v>ブショ未入力</v>
      </c>
      <c r="H66" s="140"/>
      <c r="I66" s="138"/>
      <c r="J66" s="141" t="str">
        <f t="shared" si="0"/>
        <v>部署未入力</v>
      </c>
      <c r="K66" s="140"/>
      <c r="L66" s="138"/>
      <c r="M66" s="142" t="str">
        <f t="shared" si="1"/>
        <v>BUSHO未入力</v>
      </c>
      <c r="N66" s="143"/>
      <c r="O66" s="144"/>
      <c r="P66" s="145" t="str">
        <f t="shared" si="30"/>
        <v>NG</v>
      </c>
      <c r="Q66" s="146"/>
      <c r="R66" s="147"/>
      <c r="S66" s="148"/>
      <c r="T66" s="149" t="str">
        <f t="shared" si="31"/>
        <v/>
      </c>
      <c r="U66" s="129" t="str">
        <f t="shared" si="36"/>
        <v>NG</v>
      </c>
      <c r="V66" s="129" t="str">
        <f t="shared" si="32"/>
        <v>OK</v>
      </c>
      <c r="W66" s="130" t="str">
        <f t="shared" si="33"/>
        <v>判定中</v>
      </c>
      <c r="X66" s="60" t="str">
        <f t="shared" si="34"/>
        <v>NG</v>
      </c>
      <c r="Y66" s="60" t="str">
        <f t="shared" si="2"/>
        <v/>
      </c>
      <c r="Z66" s="60" t="str">
        <f t="shared" si="3"/>
        <v>年月日</v>
      </c>
      <c r="AA66" s="60" t="str">
        <f t="shared" si="4"/>
        <v/>
      </c>
      <c r="AB66" s="60" t="str">
        <f t="shared" si="5"/>
        <v/>
      </c>
      <c r="AC66" s="60" t="str">
        <f t="shared" si="6"/>
        <v/>
      </c>
      <c r="AD66" s="60" t="str">
        <f t="shared" si="7"/>
        <v/>
      </c>
      <c r="AE66" s="60" t="str">
        <f t="shared" si="8"/>
        <v/>
      </c>
      <c r="AF66" s="60" t="str">
        <f t="shared" si="9"/>
        <v/>
      </c>
      <c r="AG66" s="131" t="e">
        <f t="shared" si="11"/>
        <v>#VALUE!</v>
      </c>
      <c r="AH66" s="60" t="e">
        <f t="shared" si="12"/>
        <v>#VALUE!</v>
      </c>
      <c r="AI66" s="60" t="e">
        <f t="shared" si="13"/>
        <v>#VALUE!</v>
      </c>
      <c r="AJ66" s="60" t="e">
        <f t="shared" si="14"/>
        <v>#VALUE!</v>
      </c>
      <c r="AK66" s="60" t="e">
        <f t="shared" si="15"/>
        <v>#VALUE!</v>
      </c>
      <c r="AL66" s="60" t="str">
        <f t="shared" si="16"/>
        <v/>
      </c>
      <c r="AM66" s="60" t="str">
        <f t="shared" si="17"/>
        <v/>
      </c>
      <c r="AN66" s="60" t="str">
        <f t="shared" si="18"/>
        <v/>
      </c>
      <c r="AO66" s="60" t="str">
        <f t="shared" si="19"/>
        <v/>
      </c>
      <c r="AP66" s="60" t="str">
        <f t="shared" si="20"/>
        <v/>
      </c>
      <c r="AQ66" s="60" t="str">
        <f t="shared" si="21"/>
        <v/>
      </c>
      <c r="AR66" s="132" t="s">
        <v>160</v>
      </c>
      <c r="AS66" s="132" t="s">
        <v>161</v>
      </c>
      <c r="AT66" s="132" t="s">
        <v>162</v>
      </c>
      <c r="AU66" s="132" t="s">
        <v>163</v>
      </c>
      <c r="AV66" s="132" t="s">
        <v>164</v>
      </c>
      <c r="AW66" s="132" t="s">
        <v>165</v>
      </c>
      <c r="AX66" s="132" t="s">
        <v>166</v>
      </c>
      <c r="AY66" s="132" t="s">
        <v>167</v>
      </c>
      <c r="AZ66" s="132" t="s">
        <v>168</v>
      </c>
      <c r="BA66" s="132" t="s">
        <v>169</v>
      </c>
      <c r="BB66" s="72" t="str">
        <f t="shared" si="22"/>
        <v/>
      </c>
      <c r="BC66" s="72" t="str">
        <f t="shared" si="23"/>
        <v/>
      </c>
      <c r="BD66" s="72" t="str">
        <f t="shared" si="24"/>
        <v/>
      </c>
      <c r="BE66" s="60" t="str">
        <f t="shared" si="25"/>
        <v/>
      </c>
      <c r="BF66" s="150">
        <f t="shared" si="37"/>
        <v>0</v>
      </c>
      <c r="BG66" s="60">
        <f t="shared" si="26"/>
        <v>0</v>
      </c>
      <c r="BH66" s="60">
        <f t="shared" si="27"/>
        <v>0</v>
      </c>
      <c r="BI66" s="60">
        <f t="shared" si="28"/>
        <v>0</v>
      </c>
      <c r="BJ66" s="151" t="str">
        <f t="shared" si="35"/>
        <v/>
      </c>
      <c r="BK66" s="66"/>
      <c r="BL66" s="66"/>
    </row>
    <row r="67" spans="1:64" ht="18.75" customHeight="1" thickTop="1" x14ac:dyDescent="0.55000000000000004">
      <c r="BF67" s="150">
        <f t="shared" si="37"/>
        <v>0</v>
      </c>
    </row>
    <row r="68" spans="1:64" ht="18.75" customHeight="1" x14ac:dyDescent="0.55000000000000004">
      <c r="BF68" s="150">
        <f t="shared" si="37"/>
        <v>0</v>
      </c>
    </row>
    <row r="69" spans="1:64" ht="18.75" customHeight="1" x14ac:dyDescent="0.55000000000000004">
      <c r="BF69" s="150">
        <f t="shared" si="37"/>
        <v>0</v>
      </c>
    </row>
  </sheetData>
  <sheetProtection algorithmName="SHA-512" hashValue="9HN0TDY/hmN9/xG5TEcjgutuFotKmqgh7baIUc/l3bsIOrurE0S37WC1kplrmGk1rtQ3UWeppX1Ubfx1YOsnGA==" saltValue="iHLcShJ65Uqvv98k5z1oWw==" spinCount="100000" sheet="1" objects="1" scenarios="1"/>
  <mergeCells count="25">
    <mergeCell ref="G13:H13"/>
    <mergeCell ref="G5:I5"/>
    <mergeCell ref="K5:N5"/>
    <mergeCell ref="C6:F6"/>
    <mergeCell ref="B9:H9"/>
    <mergeCell ref="B11:T11"/>
    <mergeCell ref="G15:H15"/>
    <mergeCell ref="G17:H17"/>
    <mergeCell ref="B20:E20"/>
    <mergeCell ref="H20:N25"/>
    <mergeCell ref="A22:B22"/>
    <mergeCell ref="C22:F22"/>
    <mergeCell ref="A23:B23"/>
    <mergeCell ref="C23:F23"/>
    <mergeCell ref="A24:B24"/>
    <mergeCell ref="C24:F24"/>
    <mergeCell ref="Y29:AI29"/>
    <mergeCell ref="R30:S30"/>
    <mergeCell ref="O24:P24"/>
    <mergeCell ref="Q24:S24"/>
    <mergeCell ref="A25:B25"/>
    <mergeCell ref="C25:F25"/>
    <mergeCell ref="O25:T25"/>
    <mergeCell ref="A29:C29"/>
    <mergeCell ref="O29:T29"/>
  </mergeCells>
  <phoneticPr fontId="2"/>
  <conditionalFormatting sqref="C22:C24 K32:L32 B32:C32 E32:G32 N32:N66">
    <cfRule type="containsBlanks" dxfId="124" priority="96">
      <formula>LEN(TRIM(B22))=0</formula>
    </cfRule>
  </conditionalFormatting>
  <conditionalFormatting sqref="P31:P66">
    <cfRule type="containsText" dxfId="123" priority="99" operator="containsText" text="NG">
      <formula>NOT(ISERROR(SEARCH("NG",P31)))</formula>
    </cfRule>
  </conditionalFormatting>
  <conditionalFormatting sqref="A32:A66">
    <cfRule type="expression" dxfId="122" priority="98">
      <formula>$B32=""</formula>
    </cfRule>
  </conditionalFormatting>
  <conditionalFormatting sqref="O32:O66">
    <cfRule type="duplicateValues" dxfId="121" priority="100"/>
    <cfRule type="duplicateValues" dxfId="120" priority="101"/>
    <cfRule type="duplicateValues" dxfId="119" priority="102"/>
    <cfRule type="duplicateValues" dxfId="118" priority="103"/>
    <cfRule type="containsBlanks" dxfId="117" priority="104">
      <formula>LEN(TRIM(O32))=0</formula>
    </cfRule>
  </conditionalFormatting>
  <conditionalFormatting sqref="H32:I32">
    <cfRule type="containsBlanks" dxfId="116" priority="97">
      <formula>LEN(TRIM(H32))=0</formula>
    </cfRule>
  </conditionalFormatting>
  <conditionalFormatting sqref="J32">
    <cfRule type="containsBlanks" dxfId="115" priority="95">
      <formula>LEN(TRIM(J32))=0</formula>
    </cfRule>
  </conditionalFormatting>
  <conditionalFormatting sqref="C25">
    <cfRule type="containsBlanks" dxfId="114" priority="94">
      <formula>LEN(TRIM(C25))=0</formula>
    </cfRule>
  </conditionalFormatting>
  <conditionalFormatting sqref="G15 G17">
    <cfRule type="containsBlanks" dxfId="113" priority="93">
      <formula>LEN(TRIM(G15))=0</formula>
    </cfRule>
  </conditionalFormatting>
  <conditionalFormatting sqref="G32">
    <cfRule type="expression" dxfId="112" priority="29">
      <formula>AND($E32="",$F32="")</formula>
    </cfRule>
    <cfRule type="cellIs" dxfId="111" priority="92" operator="equal">
      <formula>$E$30&amp;"未入力"</formula>
    </cfRule>
  </conditionalFormatting>
  <conditionalFormatting sqref="J32">
    <cfRule type="expression" dxfId="110" priority="79">
      <formula>AND($H32="",$I32="")</formula>
    </cfRule>
    <cfRule type="cellIs" dxfId="109" priority="90" operator="equal">
      <formula>$I$30&amp;"未入力"</formula>
    </cfRule>
    <cfRule type="cellIs" dxfId="108" priority="91" operator="equal">
      <formula>$H$30&amp;"未入力"</formula>
    </cfRule>
  </conditionalFormatting>
  <conditionalFormatting sqref="M32">
    <cfRule type="expression" dxfId="107" priority="76">
      <formula>AND($K32="",$L32="")</formula>
    </cfRule>
    <cfRule type="cellIs" dxfId="106" priority="88" operator="equal">
      <formula>$L$30&amp;"未入力"</formula>
    </cfRule>
    <cfRule type="cellIs" dxfId="105" priority="89" operator="equal">
      <formula>$K$30&amp;"未入力"</formula>
    </cfRule>
  </conditionalFormatting>
  <conditionalFormatting sqref="G13">
    <cfRule type="containsBlanks" dxfId="104" priority="87">
      <formula>LEN(TRIM(G13))=0</formula>
    </cfRule>
  </conditionalFormatting>
  <conditionalFormatting sqref="D32">
    <cfRule type="expression" dxfId="103" priority="83">
      <formula>AND($B32="",$C32="")</formula>
    </cfRule>
    <cfRule type="cellIs" dxfId="102" priority="84" operator="equal">
      <formula>"OK"</formula>
    </cfRule>
    <cfRule type="cellIs" dxfId="101" priority="85" operator="equal">
      <formula>"組織名未入力"</formula>
    </cfRule>
    <cfRule type="cellIs" dxfId="100" priority="105" operator="equal">
      <formula>"組織　　コード"</formula>
    </cfRule>
  </conditionalFormatting>
  <conditionalFormatting sqref="B32">
    <cfRule type="expression" dxfId="99" priority="86">
      <formula>AND($B32="",$C32&lt;&gt;"")</formula>
    </cfRule>
  </conditionalFormatting>
  <conditionalFormatting sqref="C32">
    <cfRule type="expression" dxfId="98" priority="82">
      <formula>AND($B32&lt;&gt;"",$C32="")</formula>
    </cfRule>
  </conditionalFormatting>
  <conditionalFormatting sqref="E32">
    <cfRule type="expression" dxfId="97" priority="81">
      <formula>AND($E32="",$F32&lt;&gt;"")</formula>
    </cfRule>
  </conditionalFormatting>
  <conditionalFormatting sqref="F32">
    <cfRule type="expression" dxfId="96" priority="80">
      <formula>AND($E32&lt;&gt;"",$F32="")</formula>
    </cfRule>
  </conditionalFormatting>
  <conditionalFormatting sqref="H32">
    <cfRule type="expression" dxfId="95" priority="78">
      <formula>AND($H32="",$I32&lt;&gt;"")</formula>
    </cfRule>
  </conditionalFormatting>
  <conditionalFormatting sqref="I32">
    <cfRule type="expression" dxfId="94" priority="77">
      <formula>AND($H32&lt;&gt;"",$I32="")</formula>
    </cfRule>
  </conditionalFormatting>
  <conditionalFormatting sqref="K33:L66 B33:C66 E33:G66">
    <cfRule type="containsBlanks" dxfId="93" priority="73">
      <formula>LEN(TRIM(B33))=0</formula>
    </cfRule>
  </conditionalFormatting>
  <conditionalFormatting sqref="H33:I66">
    <cfRule type="containsBlanks" dxfId="92" priority="74">
      <formula>LEN(TRIM(H33))=0</formula>
    </cfRule>
  </conditionalFormatting>
  <conditionalFormatting sqref="J33:J66">
    <cfRule type="containsBlanks" dxfId="91" priority="72">
      <formula>LEN(TRIM(J33))=0</formula>
    </cfRule>
  </conditionalFormatting>
  <conditionalFormatting sqref="G33:G66">
    <cfRule type="expression" dxfId="90" priority="60">
      <formula>AND($E33="",$F33="")</formula>
    </cfRule>
    <cfRule type="cellIs" dxfId="89" priority="70" operator="equal">
      <formula>"ﾔｸｼｮｸ　未入力"</formula>
    </cfRule>
    <cfRule type="cellIs" dxfId="88" priority="71" operator="equal">
      <formula>"ブショ　未入力"</formula>
    </cfRule>
  </conditionalFormatting>
  <conditionalFormatting sqref="J33:J66">
    <cfRule type="expression" dxfId="87" priority="57">
      <formula>AND($H33="",$I33="")</formula>
    </cfRule>
    <cfRule type="cellIs" dxfId="86" priority="68" operator="equal">
      <formula>"役職　　未入力"</formula>
    </cfRule>
    <cfRule type="cellIs" dxfId="85" priority="69" operator="equal">
      <formula>"部署　　未入力"</formula>
    </cfRule>
  </conditionalFormatting>
  <conditionalFormatting sqref="M33:M66">
    <cfRule type="expression" dxfId="84" priority="54">
      <formula>AND($K33="",$L33="")</formula>
    </cfRule>
    <cfRule type="cellIs" dxfId="83" priority="66" operator="equal">
      <formula>"YAKUSHOKU未入力"</formula>
    </cfRule>
    <cfRule type="cellIs" dxfId="82" priority="67" operator="equal">
      <formula>"BUSHO未入力"</formula>
    </cfRule>
  </conditionalFormatting>
  <conditionalFormatting sqref="D33:D66">
    <cfRule type="expression" dxfId="81" priority="62">
      <formula>AND($B33="",$C33="")</formula>
    </cfRule>
    <cfRule type="cellIs" dxfId="80" priority="63" operator="equal">
      <formula>"OK"</formula>
    </cfRule>
    <cfRule type="cellIs" dxfId="79" priority="64" operator="equal">
      <formula>"組織名未入力"</formula>
    </cfRule>
    <cfRule type="cellIs" dxfId="78" priority="75" operator="equal">
      <formula>"組織　　コード"</formula>
    </cfRule>
  </conditionalFormatting>
  <conditionalFormatting sqref="B33:B66">
    <cfRule type="expression" dxfId="77" priority="65">
      <formula>AND($B33="",$C33&lt;&gt;"")</formula>
    </cfRule>
  </conditionalFormatting>
  <conditionalFormatting sqref="C33:C66">
    <cfRule type="expression" dxfId="76" priority="61">
      <formula>AND($B33&lt;&gt;"",$C33="")</formula>
    </cfRule>
  </conditionalFormatting>
  <conditionalFormatting sqref="E33:E66">
    <cfRule type="expression" dxfId="75" priority="59">
      <formula>AND($E33="",$F33&lt;&gt;"")</formula>
    </cfRule>
  </conditionalFormatting>
  <conditionalFormatting sqref="F33:F66">
    <cfRule type="expression" dxfId="74" priority="58">
      <formula>AND($E33&lt;&gt;"",$F33="")</formula>
    </cfRule>
  </conditionalFormatting>
  <conditionalFormatting sqref="H33:H66">
    <cfRule type="expression" dxfId="73" priority="56">
      <formula>AND($H33="",$I33&lt;&gt;"")</formula>
    </cfRule>
  </conditionalFormatting>
  <conditionalFormatting sqref="I33:I66">
    <cfRule type="expression" dxfId="72" priority="55">
      <formula>AND($H33&lt;&gt;"",$I33="")</formula>
    </cfRule>
  </conditionalFormatting>
  <conditionalFormatting sqref="C33:C66">
    <cfRule type="containsBlanks" dxfId="71" priority="53">
      <formula>LEN(TRIM(C33))=0</formula>
    </cfRule>
  </conditionalFormatting>
  <conditionalFormatting sqref="C33:C66">
    <cfRule type="expression" dxfId="70" priority="52">
      <formula>AND($B33&lt;&gt;"",$C33="")</formula>
    </cfRule>
  </conditionalFormatting>
  <conditionalFormatting sqref="C33:C66">
    <cfRule type="containsBlanks" dxfId="69" priority="51">
      <formula>LEN(TRIM(C33))=0</formula>
    </cfRule>
  </conditionalFormatting>
  <conditionalFormatting sqref="C33:C66">
    <cfRule type="expression" dxfId="68" priority="50">
      <formula>AND($B33&lt;&gt;"",$C33="")</formula>
    </cfRule>
  </conditionalFormatting>
  <conditionalFormatting sqref="C6">
    <cfRule type="containsBlanks" dxfId="67" priority="49">
      <formula>LEN(TRIM(C6))=0</formula>
    </cfRule>
  </conditionalFormatting>
  <conditionalFormatting sqref="B15:J17 I18:J19">
    <cfRule type="expression" dxfId="66" priority="48">
      <formula>$C$6&lt;&gt;"2.　役職名義カード　（ビューコーポレートカード）"</formula>
    </cfRule>
  </conditionalFormatting>
  <conditionalFormatting sqref="I15">
    <cfRule type="expression" dxfId="65" priority="106">
      <formula>$G$15&lt;&gt;""</formula>
    </cfRule>
  </conditionalFormatting>
  <conditionalFormatting sqref="I17:I19">
    <cfRule type="expression" dxfId="64" priority="107">
      <formula>$G$17&lt;&gt;""</formula>
    </cfRule>
  </conditionalFormatting>
  <conditionalFormatting sqref="I13">
    <cfRule type="expression" dxfId="63" priority="108">
      <formula>$G$13&lt;&gt;""</formula>
    </cfRule>
  </conditionalFormatting>
  <conditionalFormatting sqref="G7:G8 I6">
    <cfRule type="expression" dxfId="62" priority="47">
      <formula>$C$6&lt;&gt;""</formula>
    </cfRule>
  </conditionalFormatting>
  <conditionalFormatting sqref="B13:J13">
    <cfRule type="expression" dxfId="61" priority="46">
      <formula>$C$6=""</formula>
    </cfRule>
  </conditionalFormatting>
  <conditionalFormatting sqref="T32:T66">
    <cfRule type="containsBlanks" dxfId="60" priority="45">
      <formula>LEN(TRIM(T32))=0</formula>
    </cfRule>
  </conditionalFormatting>
  <conditionalFormatting sqref="P32:P66">
    <cfRule type="cellIs" dxfId="59" priority="34" operator="equal">
      <formula>"判定中"</formula>
    </cfRule>
    <cfRule type="expression" dxfId="58" priority="40">
      <formula>$C$6="3.　部署名義カード"</formula>
    </cfRule>
    <cfRule type="expression" dxfId="57" priority="109">
      <formula>$O32=""</formula>
    </cfRule>
  </conditionalFormatting>
  <conditionalFormatting sqref="Q32:S66">
    <cfRule type="containsBlanks" dxfId="56" priority="44">
      <formula>LEN(TRIM(Q32))=0</formula>
    </cfRule>
  </conditionalFormatting>
  <conditionalFormatting sqref="Q30:T66">
    <cfRule type="expression" dxfId="55" priority="42">
      <formula>$C$6="2.　役職名義カード　（ビューコーポレートカード）"</formula>
    </cfRule>
  </conditionalFormatting>
  <conditionalFormatting sqref="O29">
    <cfRule type="expression" dxfId="54" priority="10">
      <formula>$C$6="3.　個人名義カード と 役職名義カード の両方"</formula>
    </cfRule>
    <cfRule type="expression" dxfId="53" priority="37">
      <formula>OR($C$6="2.　役職名義カード　（ビューコーポレートカード）",$C$6="3.　部署名義カード　（ビュー 法人カードレスサービス）")</formula>
    </cfRule>
  </conditionalFormatting>
  <conditionalFormatting sqref="O30:T66">
    <cfRule type="expression" dxfId="52" priority="41">
      <formula>$C$6="3.　部署名義カード　（ビュー 法人カードレスサービス）"</formula>
    </cfRule>
  </conditionalFormatting>
  <conditionalFormatting sqref="B9 D8:E8 A8 D19:E19 A19">
    <cfRule type="expression" dxfId="51" priority="39">
      <formula>$C$6=""</formula>
    </cfRule>
  </conditionalFormatting>
  <conditionalFormatting sqref="B20:E20">
    <cfRule type="expression" dxfId="50" priority="38">
      <formula>$C$6=""</formula>
    </cfRule>
  </conditionalFormatting>
  <conditionalFormatting sqref="A19">
    <cfRule type="expression" dxfId="49" priority="32">
      <formula>OR(AND($C$6="1.　個人名義カード　（ビューコーポレートカード）",$G$13=""),AND($C$6="2.　役職名義カード　（ビューコーポレートカード）",OR($G$13="",$G$15="",$G$17="")),AND($C$6="3.　部署名義カード　（ビュー 法人カードレスサービス）",$G$13=""))</formula>
    </cfRule>
  </conditionalFormatting>
  <conditionalFormatting sqref="K32">
    <cfRule type="expression" dxfId="48" priority="36">
      <formula>AND($K32="",$L32&lt;&gt;"")</formula>
    </cfRule>
  </conditionalFormatting>
  <conditionalFormatting sqref="L32">
    <cfRule type="expression" dxfId="47" priority="35">
      <formula>AND($K32&lt;&gt;"",$L32="")</formula>
    </cfRule>
  </conditionalFormatting>
  <conditionalFormatting sqref="K33:L66">
    <cfRule type="containsBlanks" dxfId="46" priority="33">
      <formula>LEN(TRIM(K33))=0</formula>
    </cfRule>
  </conditionalFormatting>
  <conditionalFormatting sqref="K33:K66">
    <cfRule type="expression" dxfId="45" priority="31">
      <formula>AND($K33="",$L33&lt;&gt;"")</formula>
    </cfRule>
  </conditionalFormatting>
  <conditionalFormatting sqref="L33:L66">
    <cfRule type="expression" dxfId="44" priority="30">
      <formula>AND($K33&lt;&gt;"",$L33="")</formula>
    </cfRule>
  </conditionalFormatting>
  <conditionalFormatting sqref="G33:G66">
    <cfRule type="containsBlanks" dxfId="43" priority="28">
      <formula>LEN(TRIM(G33))=0</formula>
    </cfRule>
  </conditionalFormatting>
  <conditionalFormatting sqref="G33:G66">
    <cfRule type="expression" dxfId="42" priority="26">
      <formula>AND($E33="",$F33="")</formula>
    </cfRule>
    <cfRule type="cellIs" dxfId="41" priority="27" operator="equal">
      <formula>$E$30&amp;"未入力"</formula>
    </cfRule>
  </conditionalFormatting>
  <conditionalFormatting sqref="G33:G66">
    <cfRule type="containsBlanks" dxfId="40" priority="25">
      <formula>LEN(TRIM(G33))=0</formula>
    </cfRule>
  </conditionalFormatting>
  <conditionalFormatting sqref="G33:G66">
    <cfRule type="expression" dxfId="39" priority="23">
      <formula>AND($E33="",$F33="")</formula>
    </cfRule>
    <cfRule type="cellIs" dxfId="38" priority="24" operator="equal">
      <formula>$E$30&amp;"未入力"</formula>
    </cfRule>
  </conditionalFormatting>
  <conditionalFormatting sqref="J33:J66">
    <cfRule type="containsBlanks" dxfId="37" priority="22">
      <formula>LEN(TRIM(J33))=0</formula>
    </cfRule>
  </conditionalFormatting>
  <conditionalFormatting sqref="J33:J66">
    <cfRule type="expression" dxfId="36" priority="19">
      <formula>AND($H33="",$I33="")</formula>
    </cfRule>
    <cfRule type="cellIs" dxfId="35" priority="20" operator="equal">
      <formula>$I$30&amp;"未入力"</formula>
    </cfRule>
    <cfRule type="cellIs" dxfId="34" priority="21" operator="equal">
      <formula>$H$30&amp;"未入力"</formula>
    </cfRule>
  </conditionalFormatting>
  <conditionalFormatting sqref="M33:M66">
    <cfRule type="expression" dxfId="33" priority="16">
      <formula>AND($K33="",$L33="")</formula>
    </cfRule>
    <cfRule type="cellIs" dxfId="32" priority="17" operator="equal">
      <formula>$L$30&amp;"未入力"</formula>
    </cfRule>
    <cfRule type="cellIs" dxfId="31" priority="18" operator="equal">
      <formula>$K$30&amp;"未入力"</formula>
    </cfRule>
  </conditionalFormatting>
  <conditionalFormatting sqref="M33:M66">
    <cfRule type="expression" dxfId="30" priority="13">
      <formula>AND($K33="",$L33="")</formula>
    </cfRule>
    <cfRule type="cellIs" dxfId="29" priority="14" operator="equal">
      <formula>$L$30&amp;"未入力"</formula>
    </cfRule>
    <cfRule type="cellIs" dxfId="28" priority="15" operator="equal">
      <formula>$K$30&amp;"未入力"</formula>
    </cfRule>
  </conditionalFormatting>
  <conditionalFormatting sqref="H32:I66">
    <cfRule type="expression" dxfId="27" priority="110">
      <formula>$BH32&gt;9</formula>
    </cfRule>
  </conditionalFormatting>
  <conditionalFormatting sqref="G32:G66 J32:J66">
    <cfRule type="expression" dxfId="26" priority="111">
      <formula>$BG32&gt;18</formula>
    </cfRule>
  </conditionalFormatting>
  <conditionalFormatting sqref="E32:F66">
    <cfRule type="expression" dxfId="25" priority="112">
      <formula>$BG32&gt;18</formula>
    </cfRule>
  </conditionalFormatting>
  <conditionalFormatting sqref="K32:L66">
    <cfRule type="expression" dxfId="24" priority="113">
      <formula>$BI32&gt;18</formula>
    </cfRule>
  </conditionalFormatting>
  <conditionalFormatting sqref="M32:M66">
    <cfRule type="containsBlanks" dxfId="23" priority="114">
      <formula>LEN(TRIM(M32))=0</formula>
    </cfRule>
    <cfRule type="expression" dxfId="22" priority="115">
      <formula>$BI32&lt;19</formula>
    </cfRule>
  </conditionalFormatting>
  <conditionalFormatting sqref="M32:M66">
    <cfRule type="expression" dxfId="21" priority="116">
      <formula>$BI32&gt;18</formula>
    </cfRule>
  </conditionalFormatting>
  <conditionalFormatting sqref="G33:G66 J32:J66">
    <cfRule type="expression" dxfId="20" priority="117">
      <formula>$BG32&lt;19</formula>
    </cfRule>
  </conditionalFormatting>
  <conditionalFormatting sqref="G32:G66">
    <cfRule type="cellIs" dxfId="19" priority="118" operator="equal">
      <formula>$F$30&amp;"未入力"</formula>
    </cfRule>
    <cfRule type="expression" dxfId="18" priority="119">
      <formula>$BG32&lt;19</formula>
    </cfRule>
  </conditionalFormatting>
  <conditionalFormatting sqref="C6:F6">
    <cfRule type="cellIs" dxfId="17" priority="7" operator="equal">
      <formula>"3.　部署名義カード　（ビュー 法人カードレスサービス）"</formula>
    </cfRule>
    <cfRule type="cellIs" dxfId="16" priority="8" operator="equal">
      <formula>"2.　役職名義カード　（ビューコーポレートカード）"</formula>
    </cfRule>
    <cfRule type="cellIs" dxfId="15" priority="9" operator="equal">
      <formula>"1.　個人名義カード　（ビューコーポレートカード）"</formula>
    </cfRule>
  </conditionalFormatting>
  <conditionalFormatting sqref="Q30:S66">
    <cfRule type="expression" dxfId="14" priority="12">
      <formula>$C$6="2.　役職名義カード　（ビューコーポレートカード）"</formula>
    </cfRule>
  </conditionalFormatting>
  <conditionalFormatting sqref="O24:T25">
    <cfRule type="expression" dxfId="13" priority="11">
      <formula>$C$6="1.　個人名義カード　（ビューコーポレートカード）"</formula>
    </cfRule>
  </conditionalFormatting>
  <conditionalFormatting sqref="A20:T66">
    <cfRule type="expression" dxfId="12" priority="3">
      <formula>AND($C$6="3.　部署名義カード　（ビュー 法人カードレスサービス）",$G$13="")</formula>
    </cfRule>
    <cfRule type="expression" dxfId="11" priority="4">
      <formula>AND($C$6="2.　役職名義カード　（ビューコーポレートカード）",OR($G$13="",$G$15="",$G$17=""))</formula>
    </cfRule>
    <cfRule type="expression" dxfId="10" priority="5">
      <formula>AND($C$6="1.　個人名義カード　（ビューコーポレートカード）",$G$13="")</formula>
    </cfRule>
    <cfRule type="expression" dxfId="9" priority="6">
      <formula>$C$6=""</formula>
    </cfRule>
  </conditionalFormatting>
  <conditionalFormatting sqref="O29:T29">
    <cfRule type="expression" dxfId="8" priority="43">
      <formula>$C$6="1.　個人名義カード　（ビューコーポレートカード）"</formula>
    </cfRule>
  </conditionalFormatting>
  <conditionalFormatting sqref="P32">
    <cfRule type="expression" dxfId="7" priority="2">
      <formula>$O32=""</formula>
    </cfRule>
  </conditionalFormatting>
  <conditionalFormatting sqref="P33:P66">
    <cfRule type="expression" dxfId="6" priority="1">
      <formula>$O33=""</formula>
    </cfRule>
  </conditionalFormatting>
  <dataValidations count="22">
    <dataValidation type="textLength" imeMode="disabled" operator="equal" showInputMessage="1" showErrorMessage="1" errorTitle="エラー" error="数字4桁で入力してください。" promptTitle="【半角数字】数字4桁でご入力ください" prompt="※以下の番号はご指定いただけません_x000a_①電話番号（会社・携帯番号など）_x000a_②生年月日の組み合わせ　_x000a_③「0000」など4桁の同じ数字　_x000a_④他の役職カード名義と同一の番号" sqref="O31:O66">
      <formula1>4</formula1>
    </dataValidation>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支社　総務部_x000a__x000a_" sqref="C32:C66"/>
    <dataValidation imeMode="hiragana" operator="greaterThan" showInputMessage="1" showErrorMessage="1" errorTitle="エラー" error="必須項目です。入力をお願いします。" promptTitle="カードを登録する既存組織名称をご入力ください" prompt="各法人コードに登録された組織名称のこと。_x000a_ご不明な場合は、請求書、カード台紙でご確認ください。_x000a__x000a__x000a_例）総務部_x000a__x000a_" sqref="C31"/>
    <dataValidation type="custom" imeMode="disabled" operator="lessThan" showInputMessage="1" showErrorMessage="1" errorTitle="エラー" error="【入力規則】_x000a_①半角英字・大文字のみ_x000a_②スペースなし_x000a__x000a_例）BUCHO" promptTitle="【半角英字】　ローマ字名義をご入力ください" prompt="◆入力必須◆　_x000a_　　　　　　　　　　　　※スペースなし_x000a_（例）_x000a_1.　個人名義カード：　HIGASHINIHON_x000a_2.　役職名義カード：　BUCHO_x000a_3.　部署名義カード：　BU" sqref="L31:L66">
      <formula1>AND(EXACT(L31,UPPER(ASC(L31))),LEN(L31)-LEN(SUBSTITUTE(SUBSTITUTE(L31,"　","")," ",""))=0)</formula1>
    </dataValidation>
    <dataValidation type="custom" imeMode="disabled" operator="lessThan" showInputMessage="1" showErrorMessage="1" errorTitle="エラー" error="【入力規則】_x000a_①半角英字・大文字のみ_x000a_②スペースなし_x000a__x000a_例）SOUMUBU" promptTitle="【半角英字】　ローマ字名義をご入力ください" prompt="◆入力必須◆　_x000a_　　　　　　　　　　　　※スペースなし_x000a_（例）_x000a_1.　個人名義カード：　TARO_x000a_2.　役職名義カード：　SOUMUBU_x000a_3.　部署名義カード：　SOUMU　　" sqref="K31:K66">
      <formula1>AND(EXACT(K31,UPPER(ASC(K31))),LEN(K31)-LEN(SUBSTITUTE(SUBSTITUTE(K31,"　","")," ",""))=0)</formula1>
    </dataValidation>
    <dataValidation type="custom" imeMode="hiragana" operator="lessThan" showInputMessage="1" showErrorMessage="1" errorTitle="エラー" error="【入力規則】_x000a_①全角文字_x000a_②スペースなし_x000a__x000a_例）部長" promptTitle="【全角】　漢字名義をご入力ください" prompt="◆入力必須◆　　_x000a_　　　　　　　　　　　　※スペースなし_x000a_（例）_x000a_1.　個人名義カード：　太郎_x000a_2.　役職名義カード：　部長_x000a_3.　部署名義カード：　部　" sqref="I31:I66">
      <formula1>AND(EXACT(I31,DBCS(I31)),LEN(I31)-LEN(SUBSTITUTE(SUBSTITUTE(I31,"　","")," ",""))=0)</formula1>
    </dataValidation>
    <dataValidation type="custom" imeMode="hiragana" operator="lessThan" showInputMessage="1" showErrorMessage="1" errorTitle="エラー" error="【入力規則】_x000a_①全角文字_x000a_②スペースなし_x000a__x000a_例）総務部_x000a__x000a_" promptTitle="【全角】　漢字名義をご入力ください" prompt="◆入力必須◆　　_x000a_　　　　　　　　　　　　※スペースなし_x000a_（例）_x000a_1.　個人名義カード：　東日本_x000a_2.　役職名義カード：　総務部_x000a_3.　部署名義カード：　総務　　　" sqref="H31:H66">
      <formula1>AND(EXACT(H31,DBCS(H31)),LEN(H31)-LEN(SUBSTITUTE(SUBSTITUTE(H31,"　","")," ",""))=0)</formula1>
    </dataValidation>
    <dataValidation type="custom" imeMode="fullKatakana" operator="lessThan" showInputMessage="1" showErrorMessage="1" errorTitle="エラー" error="【入力規則】_x000a_①全角カナ_x000a_②スペースなし_x000a__x000a_例）ブチョウ_x000a__x000a__x000a_" promptTitle="【全角カナ】　カナ名義をご入力ください" prompt="◆入力必須◆_x000a_　　　　　　　　　　　　※スペースなし_x000a_（例）_x000a_1.　個人名義カード：　タロウ_x000a_2.　役職名義カード：　ブチョウ_x000a_3.　部署名義カード：　ブ" sqref="F31:F66">
      <formula1>AND(EXACT(F31,DBCS(F31)),LEN(F31)-LEN(SUBSTITUTE(SUBSTITUTE(F31,"　","")," ",""))=0)</formula1>
    </dataValidation>
    <dataValidation type="custom" imeMode="fullKatakana" operator="lessThan" showInputMessage="1" showErrorMessage="1" errorTitle="エラー" error="【入力規則】_x000a_①全角カナ_x000a_②スペースなし_x000a__x000a_例）ソウムブ_x000a__x000a__x000a_" promptTitle="【全角カナ】　カナ名義をご入力ください" prompt="◆入力必須◆　　_x000a_　　　　　　　　　　　　※スペースなし_x000a_（例）_x000a_1.　個人名義カード：　ヒガシニホン_x000a_2.　役職名義カード：　ソウムブ_x000a_3.　部署名義カード：　ソウム　　　" sqref="E31:E66">
      <formula1>AND(EXACT(E31,DBCS(E31)),LEN(E31)-LEN(SUBSTITUTE(SUBSTITUTE(E31,"　","")," ",""))=0)</formula1>
    </dataValidation>
    <dataValidation type="list" allowBlank="1" showInputMessage="1" showErrorMessage="1" sqref="G15 G13 G17">
      <formula1>"同意する"</formula1>
    </dataValidation>
    <dataValidation allowBlank="1" showInputMessage="1" showErrorMessage="1" promptTitle="社員コードをご入力ください（数字10桁以内）" prompt="（例：123456）" sqref="U31:V66"/>
    <dataValidation allowBlank="1" showErrorMessage="1" promptTitle="数字4桁でご入力ください。※以下の番号はご指定いただけません" prompt="①電話番号（自宅・会社・携帯番号など）　_x000a_②生年月日の組み合わせ　_x000a_③「0000」など4桁の同じ数字　_x000a_④他の使用者と同一の番号_x000a_※①~④に該当する番号をご指定いただいた場合は、当社所定の方法にて設定の上、別途ご通知いたします。" sqref="P31"/>
    <dataValidation type="textLength" imeMode="disabled" operator="lessThan" showInputMessage="1" showErrorMessage="1" errorTitle="エラー" error="数字10桁以内で入力してください。" promptTitle="【半角数字】社員コードをご入力ください（数字10桁以内）" prompt="例）123456" sqref="T32:T66">
      <formula1>11</formula1>
    </dataValidation>
    <dataValidation type="list" imeMode="disabled" operator="greaterThan" showInputMessage="1" showErrorMessage="1" errorTitle="エラー" error="プルダウンより選択してください。" promptTitle="性別を１、２でご入力ください" prompt="例）１男性、２女性" sqref="Q31:Q66">
      <formula1>"1,2"</formula1>
    </dataValidation>
    <dataValidation type="list" imeMode="disabled" allowBlank="1" showInputMessage="1" showErrorMessage="1" errorTitle="エラー" error="プルダウンより選択してください。" promptTitle="生年月日の年号を３、４より選択してください" prompt="例）3 昭和、４ 平成" sqref="R31:R66">
      <formula1>"3,4"</formula1>
    </dataValidation>
    <dataValidation type="textLength" imeMode="disabled" operator="equal" showInputMessage="1" showErrorMessage="1" errorTitle="エラー" error="数字6桁で入力してください。" promptTitle="【半角数字】生年月日を和暦でご入力ください" prompt="例）550505　_x000a_　　　　　↑　　　　_x000a_昭和55年5月5日の場合" sqref="S31:S66">
      <formula1>6</formula1>
    </dataValidation>
    <dataValidation type="textLength" imeMode="disabled" operator="lessThanOrEqual" showInputMessage="1" showErrorMessage="1" errorTitle="エラー" error="数字4桁で入力してください。" promptTitle="【半角数字】ご希望額を万円単位でご入力ください" prompt="※金額は10万円単位でお願いします。_x000a__x000a_例）30万円　　→　30_x000a_　　　100万円　→　100" sqref="N31:N66">
      <formula1>4</formula1>
    </dataValidation>
    <dataValidation type="textLength" imeMode="disabled" operator="lessThan" showInputMessage="1" showErrorMessage="1" errorTitle="エラー" error="数字10桁以下で入力してください。" promptTitle="【半角数字】カードを登録する既存組織コードをご入力ください" prompt="組織コードは請求書、カード台紙でご確認ください。_x000a__x000a_例）0000000001" sqref="B31:B66">
      <formula1>11</formula1>
    </dataValidation>
    <dataValidation allowBlank="1" showInputMessage="1" showErrorMessage="1" promptTitle="入力不要です" prompt="「NG」の場合は暗証番号を変更してください。" sqref="P32:P66"/>
    <dataValidation allowBlank="1" showInputMessage="1" showErrorMessage="1" promptTitle="【半角数字】社員コードをご入力ください（数字10桁以内）" prompt="例）123456" sqref="T31"/>
    <dataValidation type="list" allowBlank="1" showInputMessage="1" showErrorMessage="1" sqref="E7">
      <formula1>"1.　個人名義カード,2.　役職名義カード,3.　個人名義カード と 役職名義カード の両方,4.　部署名義カード"</formula1>
    </dataValidation>
    <dataValidation type="list" allowBlank="1" showInputMessage="1" showErrorMessage="1" sqref="C6:F6">
      <formula1>"1.　個人名義カード　（ビューコーポレートカード）,2.　役職名義カード　（ビューコーポレートカード）,3.　部署名義カード　（ビュー 法人カードレスサービス）"</formula1>
    </dataValidation>
  </dataValidations>
  <pageMargins left="0.23622047244094491" right="0.19685039370078741" top="0.2" bottom="0.19685039370078741" header="0.23622047244094491" footer="0.19685039370078741"/>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DB99"/>
  </sheetPr>
  <dimension ref="B1:H38"/>
  <sheetViews>
    <sheetView showGridLines="0" view="pageBreakPreview" zoomScaleNormal="100" zoomScaleSheetLayoutView="100" workbookViewId="0">
      <selection activeCell="M11" sqref="M11"/>
    </sheetView>
  </sheetViews>
  <sheetFormatPr defaultColWidth="8.58203125" defaultRowHeight="13" x14ac:dyDescent="0.55000000000000004"/>
  <cols>
    <col min="1" max="1" width="2.5" style="1" customWidth="1"/>
    <col min="2" max="2" width="6.08203125" style="1" customWidth="1"/>
    <col min="3" max="3" width="25.58203125" style="1" customWidth="1"/>
    <col min="4" max="4" width="14.83203125" style="1" customWidth="1"/>
    <col min="5" max="5" width="29" style="1" customWidth="1"/>
    <col min="6" max="6" width="12.58203125" style="1" customWidth="1"/>
    <col min="7" max="7" width="6.58203125" style="1" customWidth="1"/>
    <col min="8" max="8" width="1.58203125" style="1" customWidth="1"/>
    <col min="9" max="16384" width="8.58203125" style="1"/>
  </cols>
  <sheetData>
    <row r="1" spans="2:8" ht="38.15" customHeight="1" x14ac:dyDescent="0.55000000000000004">
      <c r="B1" s="309"/>
      <c r="C1" s="310"/>
      <c r="D1" s="310"/>
      <c r="E1" s="310"/>
      <c r="F1" s="25"/>
      <c r="G1" s="25"/>
    </row>
    <row r="2" spans="2:8" ht="80.150000000000006" customHeight="1" x14ac:dyDescent="0.55000000000000004">
      <c r="B2" s="311" t="s">
        <v>80</v>
      </c>
      <c r="C2" s="311"/>
      <c r="D2" s="311"/>
      <c r="E2" s="311"/>
      <c r="F2" s="311"/>
      <c r="G2" s="311"/>
    </row>
    <row r="3" spans="2:8" ht="30.75" customHeight="1" x14ac:dyDescent="0.55000000000000004"/>
    <row r="4" spans="2:8" ht="21" customHeight="1" x14ac:dyDescent="0.55000000000000004">
      <c r="B4" s="1" t="s">
        <v>24</v>
      </c>
    </row>
    <row r="5" spans="2:8" ht="22" customHeight="1" x14ac:dyDescent="0.55000000000000004">
      <c r="B5" s="312" t="s">
        <v>25</v>
      </c>
      <c r="C5" s="313"/>
      <c r="D5" s="314" t="s">
        <v>51</v>
      </c>
      <c r="E5" s="314"/>
      <c r="F5" s="314"/>
      <c r="G5" s="314"/>
    </row>
    <row r="6" spans="2:8" ht="22" customHeight="1" x14ac:dyDescent="0.55000000000000004">
      <c r="B6" s="312" t="s">
        <v>1</v>
      </c>
      <c r="C6" s="313"/>
      <c r="D6" s="315" t="str">
        <f>'ご説明（レス）'!D22</f>
        <v>東日本旅客鉄道株式会社</v>
      </c>
      <c r="E6" s="315"/>
      <c r="F6" s="315"/>
      <c r="G6" s="315"/>
    </row>
    <row r="7" spans="2:8" ht="22" customHeight="1" x14ac:dyDescent="0.55000000000000004">
      <c r="B7" s="312" t="s">
        <v>26</v>
      </c>
      <c r="C7" s="313"/>
      <c r="D7" s="315">
        <f>'ご説明（レス）'!D27</f>
        <v>0</v>
      </c>
      <c r="E7" s="315"/>
      <c r="F7" s="315"/>
      <c r="G7" s="315"/>
      <c r="H7" s="11"/>
    </row>
    <row r="8" spans="2:8" ht="22" customHeight="1" x14ac:dyDescent="0.55000000000000004">
      <c r="B8" s="318" t="s">
        <v>2</v>
      </c>
      <c r="C8" s="319"/>
      <c r="D8" s="320">
        <f>'ご説明（レス）'!D30</f>
        <v>0</v>
      </c>
      <c r="E8" s="320"/>
      <c r="F8" s="320"/>
      <c r="G8" s="320"/>
    </row>
    <row r="9" spans="2:8" ht="25" customHeight="1" x14ac:dyDescent="0.55000000000000004">
      <c r="B9" s="321" t="s">
        <v>27</v>
      </c>
      <c r="C9" s="322"/>
      <c r="D9" s="323"/>
      <c r="E9" s="323"/>
      <c r="F9" s="323"/>
      <c r="G9" s="323"/>
      <c r="H9" s="11"/>
    </row>
    <row r="10" spans="2:8" ht="55.5" customHeight="1" x14ac:dyDescent="0.2">
      <c r="B10" s="324"/>
      <c r="C10" s="325"/>
      <c r="D10" s="325"/>
      <c r="E10" s="325"/>
      <c r="F10" s="12"/>
      <c r="G10" s="12"/>
    </row>
    <row r="11" spans="2:8" ht="23.25" customHeight="1" x14ac:dyDescent="0.55000000000000004">
      <c r="B11" s="326" t="s">
        <v>71</v>
      </c>
      <c r="C11" s="327"/>
      <c r="D11" s="327"/>
      <c r="E11" s="327"/>
      <c r="F11" s="12"/>
      <c r="G11" s="12"/>
    </row>
    <row r="12" spans="2:8" ht="23.25" hidden="1" customHeight="1" x14ac:dyDescent="0.55000000000000004">
      <c r="B12" s="26"/>
      <c r="C12" s="27"/>
      <c r="D12" s="27"/>
      <c r="E12" s="27"/>
      <c r="F12" s="12"/>
      <c r="G12" s="12"/>
    </row>
    <row r="13" spans="2:8" ht="22.5" customHeight="1" x14ac:dyDescent="0.55000000000000004">
      <c r="B13" s="18" t="s">
        <v>4</v>
      </c>
      <c r="C13" s="328" t="s">
        <v>56</v>
      </c>
      <c r="D13" s="329"/>
      <c r="E13" s="18" t="s">
        <v>70</v>
      </c>
      <c r="F13" s="328" t="s">
        <v>75</v>
      </c>
      <c r="G13" s="329"/>
      <c r="H13" s="28"/>
    </row>
    <row r="14" spans="2:8" ht="22.5" customHeight="1" x14ac:dyDescent="0.55000000000000004">
      <c r="B14" s="13" t="s">
        <v>8</v>
      </c>
      <c r="C14" s="330" t="s">
        <v>51</v>
      </c>
      <c r="D14" s="331"/>
      <c r="E14" s="13" t="s">
        <v>58</v>
      </c>
      <c r="F14" s="14">
        <v>20</v>
      </c>
      <c r="G14" s="15" t="s">
        <v>28</v>
      </c>
    </row>
    <row r="15" spans="2:8" ht="22.5" customHeight="1" x14ac:dyDescent="0.55000000000000004">
      <c r="B15" s="16">
        <v>1</v>
      </c>
      <c r="C15" s="316" t="s">
        <v>29</v>
      </c>
      <c r="D15" s="317"/>
      <c r="E15" s="17"/>
      <c r="F15" s="17"/>
      <c r="G15" s="16" t="s">
        <v>28</v>
      </c>
    </row>
    <row r="16" spans="2:8" ht="22.5" customHeight="1" x14ac:dyDescent="0.55000000000000004">
      <c r="B16" s="16">
        <v>2</v>
      </c>
      <c r="C16" s="316" t="s">
        <v>29</v>
      </c>
      <c r="D16" s="317"/>
      <c r="E16" s="17"/>
      <c r="F16" s="17"/>
      <c r="G16" s="16" t="s">
        <v>28</v>
      </c>
    </row>
    <row r="17" spans="2:7" ht="22.5" customHeight="1" x14ac:dyDescent="0.55000000000000004">
      <c r="B17" s="16">
        <v>3</v>
      </c>
      <c r="C17" s="316" t="s">
        <v>29</v>
      </c>
      <c r="D17" s="317"/>
      <c r="E17" s="17"/>
      <c r="F17" s="17"/>
      <c r="G17" s="16" t="s">
        <v>28</v>
      </c>
    </row>
    <row r="18" spans="2:7" ht="22.5" customHeight="1" x14ac:dyDescent="0.55000000000000004">
      <c r="B18" s="16">
        <v>4</v>
      </c>
      <c r="C18" s="316" t="s">
        <v>29</v>
      </c>
      <c r="D18" s="317"/>
      <c r="E18" s="17"/>
      <c r="F18" s="17"/>
      <c r="G18" s="16" t="s">
        <v>28</v>
      </c>
    </row>
    <row r="19" spans="2:7" ht="22.5" customHeight="1" x14ac:dyDescent="0.55000000000000004">
      <c r="B19" s="16">
        <v>5</v>
      </c>
      <c r="C19" s="316" t="s">
        <v>29</v>
      </c>
      <c r="D19" s="317"/>
      <c r="E19" s="17"/>
      <c r="F19" s="17"/>
      <c r="G19" s="16" t="s">
        <v>28</v>
      </c>
    </row>
    <row r="20" spans="2:7" ht="22.5" customHeight="1" x14ac:dyDescent="0.55000000000000004">
      <c r="B20" s="16">
        <v>6</v>
      </c>
      <c r="C20" s="316" t="s">
        <v>29</v>
      </c>
      <c r="D20" s="317"/>
      <c r="E20" s="17"/>
      <c r="F20" s="17"/>
      <c r="G20" s="16" t="s">
        <v>28</v>
      </c>
    </row>
    <row r="21" spans="2:7" ht="22.5" customHeight="1" x14ac:dyDescent="0.55000000000000004">
      <c r="B21" s="16">
        <v>7</v>
      </c>
      <c r="C21" s="316" t="s">
        <v>29</v>
      </c>
      <c r="D21" s="317"/>
      <c r="E21" s="17"/>
      <c r="F21" s="17"/>
      <c r="G21" s="16" t="s">
        <v>28</v>
      </c>
    </row>
    <row r="22" spans="2:7" ht="22.5" customHeight="1" x14ac:dyDescent="0.55000000000000004">
      <c r="B22" s="16">
        <v>8</v>
      </c>
      <c r="C22" s="316" t="s">
        <v>29</v>
      </c>
      <c r="D22" s="317"/>
      <c r="E22" s="17"/>
      <c r="F22" s="17"/>
      <c r="G22" s="16" t="s">
        <v>28</v>
      </c>
    </row>
    <row r="23" spans="2:7" ht="22.5" customHeight="1" x14ac:dyDescent="0.55000000000000004">
      <c r="B23" s="16">
        <v>9</v>
      </c>
      <c r="C23" s="316" t="s">
        <v>29</v>
      </c>
      <c r="D23" s="317"/>
      <c r="E23" s="17"/>
      <c r="F23" s="17"/>
      <c r="G23" s="16" t="s">
        <v>28</v>
      </c>
    </row>
    <row r="24" spans="2:7" ht="22.5" customHeight="1" x14ac:dyDescent="0.55000000000000004">
      <c r="B24" s="16">
        <v>10</v>
      </c>
      <c r="C24" s="316" t="s">
        <v>29</v>
      </c>
      <c r="D24" s="317"/>
      <c r="E24" s="17"/>
      <c r="F24" s="17"/>
      <c r="G24" s="16" t="s">
        <v>28</v>
      </c>
    </row>
    <row r="25" spans="2:7" ht="22.5" customHeight="1" x14ac:dyDescent="0.55000000000000004">
      <c r="B25" s="16">
        <v>11</v>
      </c>
      <c r="C25" s="316" t="s">
        <v>29</v>
      </c>
      <c r="D25" s="317"/>
      <c r="E25" s="17"/>
      <c r="F25" s="17"/>
      <c r="G25" s="16" t="s">
        <v>28</v>
      </c>
    </row>
    <row r="26" spans="2:7" ht="22.5" customHeight="1" x14ac:dyDescent="0.55000000000000004">
      <c r="B26" s="16">
        <v>12</v>
      </c>
      <c r="C26" s="316" t="s">
        <v>29</v>
      </c>
      <c r="D26" s="317"/>
      <c r="E26" s="17"/>
      <c r="F26" s="17"/>
      <c r="G26" s="16" t="s">
        <v>28</v>
      </c>
    </row>
    <row r="27" spans="2:7" ht="22.5" customHeight="1" x14ac:dyDescent="0.55000000000000004">
      <c r="B27" s="16">
        <v>13</v>
      </c>
      <c r="C27" s="316" t="s">
        <v>29</v>
      </c>
      <c r="D27" s="317"/>
      <c r="E27" s="17"/>
      <c r="F27" s="17"/>
      <c r="G27" s="16" t="s">
        <v>28</v>
      </c>
    </row>
    <row r="28" spans="2:7" ht="22.5" customHeight="1" x14ac:dyDescent="0.55000000000000004">
      <c r="B28" s="16">
        <v>14</v>
      </c>
      <c r="C28" s="316" t="s">
        <v>29</v>
      </c>
      <c r="D28" s="317"/>
      <c r="E28" s="17"/>
      <c r="F28" s="17"/>
      <c r="G28" s="16" t="s">
        <v>28</v>
      </c>
    </row>
    <row r="29" spans="2:7" ht="22.5" customHeight="1" x14ac:dyDescent="0.55000000000000004">
      <c r="B29" s="16">
        <v>15</v>
      </c>
      <c r="C29" s="316" t="s">
        <v>29</v>
      </c>
      <c r="D29" s="317"/>
      <c r="E29" s="17"/>
      <c r="F29" s="17"/>
      <c r="G29" s="16" t="s">
        <v>28</v>
      </c>
    </row>
    <row r="30" spans="2:7" ht="22.5" customHeight="1" x14ac:dyDescent="0.55000000000000004">
      <c r="B30" s="16">
        <v>16</v>
      </c>
      <c r="C30" s="316" t="s">
        <v>29</v>
      </c>
      <c r="D30" s="317"/>
      <c r="E30" s="17"/>
      <c r="F30" s="17"/>
      <c r="G30" s="16" t="s">
        <v>28</v>
      </c>
    </row>
    <row r="31" spans="2:7" ht="22.5" customHeight="1" x14ac:dyDescent="0.55000000000000004">
      <c r="B31" s="16">
        <v>17</v>
      </c>
      <c r="C31" s="316" t="s">
        <v>29</v>
      </c>
      <c r="D31" s="317"/>
      <c r="E31" s="17"/>
      <c r="F31" s="17"/>
      <c r="G31" s="16" t="s">
        <v>28</v>
      </c>
    </row>
    <row r="32" spans="2:7" ht="22.5" customHeight="1" x14ac:dyDescent="0.55000000000000004">
      <c r="B32" s="16">
        <v>18</v>
      </c>
      <c r="C32" s="316" t="s">
        <v>29</v>
      </c>
      <c r="D32" s="317"/>
      <c r="E32" s="17"/>
      <c r="F32" s="17"/>
      <c r="G32" s="16" t="s">
        <v>28</v>
      </c>
    </row>
    <row r="33" spans="2:8" ht="22.5" customHeight="1" x14ac:dyDescent="0.55000000000000004">
      <c r="B33" s="16">
        <v>19</v>
      </c>
      <c r="C33" s="316" t="s">
        <v>29</v>
      </c>
      <c r="D33" s="317"/>
      <c r="E33" s="17"/>
      <c r="F33" s="17"/>
      <c r="G33" s="16" t="s">
        <v>28</v>
      </c>
    </row>
    <row r="34" spans="2:8" ht="22.5" customHeight="1" x14ac:dyDescent="0.55000000000000004">
      <c r="B34" s="16">
        <v>20</v>
      </c>
      <c r="C34" s="316" t="s">
        <v>29</v>
      </c>
      <c r="D34" s="317"/>
      <c r="E34" s="17"/>
      <c r="F34" s="17"/>
      <c r="G34" s="16" t="s">
        <v>28</v>
      </c>
    </row>
    <row r="35" spans="2:8" ht="17.5" customHeight="1" x14ac:dyDescent="0.55000000000000004">
      <c r="G35" s="22" t="s">
        <v>57</v>
      </c>
    </row>
    <row r="38" spans="2:8" x14ac:dyDescent="0.55000000000000004">
      <c r="H38" s="21"/>
    </row>
  </sheetData>
  <sheetProtection algorithmName="SHA-512" hashValue="BeEZWyUPCXwAzMgBaTHXlnkHNnbu48NK0pIgp4ZOVFqih51fVnBPEhZv9OIKQIAw2MnJIG0U5FeKFm6r2es0iA==" saltValue="3Y7e74XXfgYgolx4jSd4Zw==" spinCount="100000" sheet="1" objects="1" scenarios="1"/>
  <mergeCells count="37">
    <mergeCell ref="C34:D34"/>
    <mergeCell ref="C28:D28"/>
    <mergeCell ref="C29:D29"/>
    <mergeCell ref="C30:D30"/>
    <mergeCell ref="C31:D31"/>
    <mergeCell ref="C32:D32"/>
    <mergeCell ref="C33:D33"/>
    <mergeCell ref="C27:D27"/>
    <mergeCell ref="C16:D16"/>
    <mergeCell ref="C17:D17"/>
    <mergeCell ref="C18:D18"/>
    <mergeCell ref="C19:D19"/>
    <mergeCell ref="C20:D20"/>
    <mergeCell ref="C21:D21"/>
    <mergeCell ref="C22:D22"/>
    <mergeCell ref="C23:D23"/>
    <mergeCell ref="C24:D24"/>
    <mergeCell ref="C25:D25"/>
    <mergeCell ref="C26:D26"/>
    <mergeCell ref="C15:D15"/>
    <mergeCell ref="B7:C7"/>
    <mergeCell ref="D7:G7"/>
    <mergeCell ref="B8:C8"/>
    <mergeCell ref="D8:G8"/>
    <mergeCell ref="B9:C9"/>
    <mergeCell ref="D9:G9"/>
    <mergeCell ref="B10:E10"/>
    <mergeCell ref="B11:E11"/>
    <mergeCell ref="C13:D13"/>
    <mergeCell ref="F13:G13"/>
    <mergeCell ref="C14:D14"/>
    <mergeCell ref="B1:E1"/>
    <mergeCell ref="B2:G2"/>
    <mergeCell ref="B5:C5"/>
    <mergeCell ref="D5:G5"/>
    <mergeCell ref="B6:C6"/>
    <mergeCell ref="D6:G6"/>
  </mergeCells>
  <phoneticPr fontId="2"/>
  <conditionalFormatting sqref="D5:D9">
    <cfRule type="containsBlanks" dxfId="5" priority="6">
      <formula>LEN(TRIM(D5))=0</formula>
    </cfRule>
  </conditionalFormatting>
  <conditionalFormatting sqref="E15:E34">
    <cfRule type="containsBlanks" dxfId="4" priority="4">
      <formula>LEN(TRIM(E15))=0</formula>
    </cfRule>
  </conditionalFormatting>
  <conditionalFormatting sqref="F15:F34">
    <cfRule type="containsBlanks" dxfId="3" priority="5">
      <formula>LEN(TRIM(F15))=0</formula>
    </cfRule>
  </conditionalFormatting>
  <dataValidations count="1">
    <dataValidation allowBlank="1" showInputMessage="1" showErrorMessage="1" promptTitle="漢字氏名をご入力ください" prompt="（例：東日本　総務部）" sqref="E15:E34"/>
  </dataValidations>
  <pageMargins left="0.35" right="0.19685039370078741" top="0.25" bottom="0.28000000000000003" header="0.2" footer="0.19"/>
  <pageSetup paperSize="9" scale="8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208E2CC-FB94-47F3-94AB-535484EA7FE4}">
            <xm:f>'ご説明（レス）'!$D$25="3. ETCカード"</xm:f>
            <x14:dxf>
              <fill>
                <patternFill>
                  <bgColor theme="0" tint="-0.499984740745262"/>
                </patternFill>
              </fill>
            </x14:dxf>
          </x14:cfRule>
          <x14:cfRule type="expression" priority="2" id="{236748A3-D4C1-46E0-842B-2D9B18E65DF8}">
            <xm:f>'ご説明（レス）'!$D$25="1. 申し込まない"</xm:f>
            <x14:dxf>
              <fill>
                <patternFill>
                  <bgColor theme="0" tint="-0.499984740745262"/>
                </patternFill>
              </fill>
            </x14:dxf>
          </x14:cfRule>
          <x14:cfRule type="expression" priority="3" id="{A0BB5568-0CA8-4081-856B-6419CD997F90}">
            <xm:f>'ご説明（レス）'!$D$25=""</xm:f>
            <x14:dxf>
              <fill>
                <patternFill>
                  <bgColor theme="0" tint="-0.499984740745262"/>
                </patternFill>
              </fill>
            </x14:dxf>
          </x14:cfRule>
          <xm:sqref>A1:XFD1048576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ご説明（レス）</vt:lpstr>
      <vt:lpstr>法人情報・組織情報（レス）</vt:lpstr>
      <vt:lpstr>部署名義カード使用者情報（レス）</vt:lpstr>
      <vt:lpstr>タクシーチケット申込書（レス）</vt:lpstr>
      <vt:lpstr>'ご説明（レス）'!Print_Area</vt:lpstr>
      <vt:lpstr>'タクシーチケット申込書（レス）'!Print_Area</vt:lpstr>
      <vt:lpstr>'部署名義カード使用者情報（レス）'!Print_Area</vt:lpstr>
      <vt:lpstr>'法人情報・組織情報（レス）'!Print_Area</vt:lpstr>
      <vt:lpstr>'部署名義カード使用者情報（レス）'!Print_Titles</vt:lpstr>
      <vt:lpstr>'法人情報・組織情報（レス）'!Print_Titles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2023-11-24T02:58:11Z</dcterms:created>
  <dcterms:modified xsi:type="dcterms:W3CDTF">2023-11-24T02:59:17Z</dcterms:modified>
</cp:coreProperties>
</file>